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showHorizontalScroll="0" showVerticalScroll="0" xWindow="240" yWindow="-15" windowWidth="15480" windowHeight="11640"/>
  </bookViews>
  <sheets>
    <sheet name="Menu" sheetId="23" r:id="rId1"/>
    <sheet name="Estadios" sheetId="24" r:id="rId2"/>
    <sheet name="- A -" sheetId="1" r:id="rId3"/>
    <sheet name="- B -" sheetId="4" r:id="rId4"/>
    <sheet name="- C -" sheetId="6" r:id="rId5"/>
    <sheet name="- D -" sheetId="8" r:id="rId6"/>
    <sheet name="- E -" sheetId="11" r:id="rId7"/>
    <sheet name="- F -" sheetId="12" r:id="rId8"/>
    <sheet name="- G -" sheetId="14" r:id="rId9"/>
    <sheet name="- H -" sheetId="16" r:id="rId10"/>
    <sheet name="Octavos de Final" sheetId="19" r:id="rId11"/>
    <sheet name="Cuartos de Final" sheetId="20" r:id="rId12"/>
    <sheet name="Semifinal" sheetId="21" r:id="rId13"/>
    <sheet name="3er puesto y FINAL" sheetId="22" r:id="rId14"/>
    <sheet name="Fixture" sheetId="25" r:id="rId15"/>
    <sheet name="calculoA" sheetId="3" state="hidden" r:id="rId16"/>
    <sheet name="calculoB" sheetId="5" state="hidden" r:id="rId17"/>
    <sheet name="calculoC" sheetId="7" state="hidden" r:id="rId18"/>
    <sheet name="calculoD" sheetId="9" state="hidden" r:id="rId19"/>
    <sheet name="calculoE" sheetId="10" state="hidden" r:id="rId20"/>
    <sheet name="calculoF" sheetId="13" state="hidden" r:id="rId21"/>
    <sheet name="calculoG" sheetId="15" state="hidden" r:id="rId22"/>
    <sheet name="calculoH" sheetId="17" state="hidden" r:id="rId23"/>
  </sheets>
  <definedNames>
    <definedName name="Diferencia">Menu!$A$100:$B$100</definedName>
    <definedName name="Final">#REF!</definedName>
    <definedName name="FirstRound">#REF!</definedName>
    <definedName name="Groups">#REF!</definedName>
    <definedName name="Hora">Menu!$A$101:$L$101</definedName>
    <definedName name="Playoff">#REF!</definedName>
    <definedName name="QuarterFinals">#REF!</definedName>
    <definedName name="SecondRound">#REF!</definedName>
    <definedName name="SemiFinals">#REF!</definedName>
  </definedNames>
  <calcPr calcId="125725"/>
</workbook>
</file>

<file path=xl/calcChain.xml><?xml version="1.0" encoding="utf-8"?>
<calcChain xmlns="http://schemas.openxmlformats.org/spreadsheetml/2006/main">
  <c r="E16" i="22"/>
  <c r="E9"/>
  <c r="E8" i="21"/>
  <c r="E12"/>
  <c r="E20" i="20"/>
  <c r="E16"/>
  <c r="E12"/>
  <c r="E8"/>
  <c r="E38" i="19"/>
  <c r="E34"/>
  <c r="E30"/>
  <c r="E24"/>
  <c r="E20"/>
  <c r="E16"/>
  <c r="E12"/>
  <c r="L6" i="16"/>
  <c r="E8" i="19"/>
  <c r="L11" i="16"/>
  <c r="L10"/>
  <c r="L9"/>
  <c r="L8"/>
  <c r="L7"/>
  <c r="L11" i="14"/>
  <c r="L10"/>
  <c r="L9"/>
  <c r="L8"/>
  <c r="L7"/>
  <c r="L6"/>
  <c r="L11" i="12"/>
  <c r="L10"/>
  <c r="L9"/>
  <c r="L8"/>
  <c r="L7"/>
  <c r="L6"/>
  <c r="L11" i="11"/>
  <c r="L10"/>
  <c r="L9"/>
  <c r="L8"/>
  <c r="L7"/>
  <c r="L6"/>
  <c r="L11" i="8"/>
  <c r="L10"/>
  <c r="L9"/>
  <c r="L8"/>
  <c r="L7"/>
  <c r="L6"/>
  <c r="L11" i="6"/>
  <c r="L10"/>
  <c r="L9"/>
  <c r="L8"/>
  <c r="L7"/>
  <c r="L6"/>
  <c r="L11" i="4"/>
  <c r="L10"/>
  <c r="L9"/>
  <c r="L8"/>
  <c r="L7"/>
  <c r="L6"/>
  <c r="L11" i="1"/>
  <c r="L10"/>
  <c r="L9"/>
  <c r="L8"/>
  <c r="L7"/>
  <c r="L6"/>
  <c r="Z53" i="25"/>
  <c r="X53"/>
  <c r="Z48"/>
  <c r="X48"/>
  <c r="S60"/>
  <c r="Q60"/>
  <c r="S40"/>
  <c r="Q40"/>
  <c r="L65"/>
  <c r="J65"/>
  <c r="L55"/>
  <c r="J55"/>
  <c r="L45"/>
  <c r="J45"/>
  <c r="J35"/>
  <c r="L35"/>
  <c r="E38"/>
  <c r="E43"/>
  <c r="E48"/>
  <c r="E53"/>
  <c r="E58"/>
  <c r="E63"/>
  <c r="E68"/>
  <c r="E33"/>
  <c r="C68"/>
  <c r="C63"/>
  <c r="C58"/>
  <c r="C53"/>
  <c r="C48"/>
  <c r="C43"/>
  <c r="C38"/>
  <c r="C33"/>
  <c r="C18"/>
  <c r="Q28"/>
  <c r="S28"/>
  <c r="X28"/>
  <c r="Z28"/>
  <c r="Z26"/>
  <c r="X26"/>
  <c r="S26"/>
  <c r="Q26"/>
  <c r="Z24"/>
  <c r="X24"/>
  <c r="S24"/>
  <c r="Q24"/>
  <c r="Z22"/>
  <c r="X22"/>
  <c r="S22"/>
  <c r="Q22"/>
  <c r="Z20"/>
  <c r="X20"/>
  <c r="S20"/>
  <c r="Q20"/>
  <c r="Z18"/>
  <c r="X18"/>
  <c r="S18"/>
  <c r="Q18"/>
  <c r="L28"/>
  <c r="J28"/>
  <c r="E28"/>
  <c r="C28"/>
  <c r="L26"/>
  <c r="J26"/>
  <c r="E26"/>
  <c r="C26"/>
  <c r="J24"/>
  <c r="E24"/>
  <c r="C24"/>
  <c r="L22"/>
  <c r="J22"/>
  <c r="E22"/>
  <c r="C22"/>
  <c r="L20"/>
  <c r="J20"/>
  <c r="E20"/>
  <c r="C20"/>
  <c r="L24"/>
  <c r="L18"/>
  <c r="J18"/>
  <c r="E18"/>
  <c r="Z14"/>
  <c r="Z12"/>
  <c r="Z10"/>
  <c r="Z8"/>
  <c r="Z6"/>
  <c r="Z4"/>
  <c r="X14"/>
  <c r="X12"/>
  <c r="X10"/>
  <c r="X8"/>
  <c r="X6"/>
  <c r="X4"/>
  <c r="S14"/>
  <c r="S12"/>
  <c r="S10"/>
  <c r="S8"/>
  <c r="S6"/>
  <c r="S4"/>
  <c r="Q14"/>
  <c r="Q12"/>
  <c r="Q10"/>
  <c r="Q8"/>
  <c r="Q6"/>
  <c r="Q4"/>
  <c r="L14"/>
  <c r="L12"/>
  <c r="L10"/>
  <c r="L8"/>
  <c r="L6"/>
  <c r="L4"/>
  <c r="J14"/>
  <c r="J12"/>
  <c r="J10"/>
  <c r="J8"/>
  <c r="J6"/>
  <c r="J4"/>
  <c r="C4"/>
  <c r="E4"/>
  <c r="E14"/>
  <c r="E12"/>
  <c r="E10"/>
  <c r="E8"/>
  <c r="E6"/>
  <c r="C14"/>
  <c r="C12"/>
  <c r="C10"/>
  <c r="C8"/>
  <c r="C6"/>
  <c r="Q4" i="22"/>
  <c r="V27" s="1"/>
  <c r="F10" i="16"/>
  <c r="AA26" i="25" s="1"/>
  <c r="F11" i="16"/>
  <c r="AA28" i="25" s="1"/>
  <c r="B11" i="16"/>
  <c r="W28" i="25" s="1"/>
  <c r="B10" i="16"/>
  <c r="W26" i="25" s="1"/>
  <c r="F10" i="14"/>
  <c r="T26" i="25" s="1"/>
  <c r="F11" i="14"/>
  <c r="T28" i="25" s="1"/>
  <c r="B11" i="14"/>
  <c r="P28" i="25" s="1"/>
  <c r="B10" i="14"/>
  <c r="A8" i="15" s="1"/>
  <c r="F11" i="6"/>
  <c r="T14" i="25" s="1"/>
  <c r="B11" i="6"/>
  <c r="P14" i="25" s="1"/>
  <c r="B6" i="12"/>
  <c r="I18" i="25" s="1"/>
  <c r="F6" i="12"/>
  <c r="M18" i="25" s="1"/>
  <c r="F9" i="16"/>
  <c r="AA24" i="25" s="1"/>
  <c r="F8" i="16"/>
  <c r="AA22" i="25" s="1"/>
  <c r="B9" i="16"/>
  <c r="W24" i="25" s="1"/>
  <c r="B8" i="16"/>
  <c r="W22" i="25" s="1"/>
  <c r="F7" i="16"/>
  <c r="AA20" i="25" s="1"/>
  <c r="F6" i="16"/>
  <c r="AA18" i="25" s="1"/>
  <c r="B7" i="16"/>
  <c r="W20" i="25" s="1"/>
  <c r="B6" i="16"/>
  <c r="W18" i="25" s="1"/>
  <c r="F7" i="14"/>
  <c r="T20" i="25" s="1"/>
  <c r="F6" i="14"/>
  <c r="T18" i="25" s="1"/>
  <c r="B7" i="14"/>
  <c r="P20" i="25" s="1"/>
  <c r="B6" i="14"/>
  <c r="P18" i="25" s="1"/>
  <c r="B10" i="12"/>
  <c r="I26" i="25" s="1"/>
  <c r="B11" i="12"/>
  <c r="I28" i="25" s="1"/>
  <c r="F10" i="12"/>
  <c r="M26" i="25" s="1"/>
  <c r="F11" i="12"/>
  <c r="M28" i="25" s="1"/>
  <c r="F9" i="12"/>
  <c r="M24" i="25" s="1"/>
  <c r="F8" i="12"/>
  <c r="M22" i="25" s="1"/>
  <c r="B9" i="12"/>
  <c r="I24" i="25" s="1"/>
  <c r="B8" i="12"/>
  <c r="I22" i="25" s="1"/>
  <c r="B11" i="11"/>
  <c r="B28" i="25" s="1"/>
  <c r="B10" i="11"/>
  <c r="B26" i="25" s="1"/>
  <c r="F11" i="11"/>
  <c r="F28" i="25" s="1"/>
  <c r="F10" i="11"/>
  <c r="F26" i="25" s="1"/>
  <c r="F9" i="6"/>
  <c r="T10" i="25" s="1"/>
  <c r="F8" i="6"/>
  <c r="T8" i="25" s="1"/>
  <c r="B9" i="6"/>
  <c r="P10" i="25" s="1"/>
  <c r="B8" i="6"/>
  <c r="P8" i="25" s="1"/>
  <c r="F11" i="4"/>
  <c r="M14" i="25" s="1"/>
  <c r="F10" i="4"/>
  <c r="M12" i="25" s="1"/>
  <c r="B11" i="4"/>
  <c r="I14" i="25" s="1"/>
  <c r="B10" i="4"/>
  <c r="I12" i="25" s="1"/>
  <c r="F9" i="4"/>
  <c r="M10" i="25" s="1"/>
  <c r="F8" i="4"/>
  <c r="M8" i="25" s="1"/>
  <c r="B9" i="4"/>
  <c r="I10" i="25" s="1"/>
  <c r="B8" i="4"/>
  <c r="I8" i="25" s="1"/>
  <c r="F11" i="1"/>
  <c r="E9" i="3" s="1"/>
  <c r="F10" i="1"/>
  <c r="F12" i="25" s="1"/>
  <c r="B10" i="1"/>
  <c r="B12" i="25" s="1"/>
  <c r="B11" i="1"/>
  <c r="B14" i="25" s="1"/>
  <c r="F4" i="3"/>
  <c r="K4" s="1"/>
  <c r="D5" i="5"/>
  <c r="D6"/>
  <c r="D7"/>
  <c r="D8"/>
  <c r="D9"/>
  <c r="B5" i="7"/>
  <c r="C5"/>
  <c r="D5"/>
  <c r="B6"/>
  <c r="C6"/>
  <c r="D6"/>
  <c r="B7"/>
  <c r="C7"/>
  <c r="D7"/>
  <c r="B8"/>
  <c r="C8"/>
  <c r="D8"/>
  <c r="B9"/>
  <c r="C9"/>
  <c r="D9"/>
  <c r="B5" i="9"/>
  <c r="C5"/>
  <c r="D5"/>
  <c r="B6"/>
  <c r="C6"/>
  <c r="D6"/>
  <c r="B7"/>
  <c r="C7"/>
  <c r="D7"/>
  <c r="B8"/>
  <c r="C8"/>
  <c r="D8"/>
  <c r="B9"/>
  <c r="C9"/>
  <c r="D9"/>
  <c r="B5" i="10"/>
  <c r="C5"/>
  <c r="D5"/>
  <c r="B6"/>
  <c r="C6"/>
  <c r="D6"/>
  <c r="B7"/>
  <c r="C7"/>
  <c r="D7"/>
  <c r="B8"/>
  <c r="C8"/>
  <c r="D8"/>
  <c r="B9"/>
  <c r="C9"/>
  <c r="D9"/>
  <c r="B5" i="13"/>
  <c r="C5"/>
  <c r="D5"/>
  <c r="B6"/>
  <c r="C6"/>
  <c r="D6"/>
  <c r="B7"/>
  <c r="C7"/>
  <c r="D7"/>
  <c r="B8"/>
  <c r="C8"/>
  <c r="D8"/>
  <c r="B9"/>
  <c r="C9"/>
  <c r="D9"/>
  <c r="B5" i="15"/>
  <c r="C5"/>
  <c r="D5"/>
  <c r="B6"/>
  <c r="C6"/>
  <c r="D6"/>
  <c r="B7"/>
  <c r="C7"/>
  <c r="D7"/>
  <c r="B8"/>
  <c r="C8"/>
  <c r="D8"/>
  <c r="B9"/>
  <c r="C9"/>
  <c r="D9"/>
  <c r="D5" i="17"/>
  <c r="D6"/>
  <c r="D7"/>
  <c r="D8"/>
  <c r="D9"/>
  <c r="B5"/>
  <c r="B6"/>
  <c r="B7"/>
  <c r="B8"/>
  <c r="B9"/>
  <c r="D4"/>
  <c r="D4" i="15"/>
  <c r="D4" i="13"/>
  <c r="D4" i="10"/>
  <c r="D4" i="9"/>
  <c r="D4" i="7"/>
  <c r="D4" i="5"/>
  <c r="D4" i="3"/>
  <c r="B4" i="17"/>
  <c r="B4" i="15"/>
  <c r="B4" i="13"/>
  <c r="B4" i="10"/>
  <c r="B4" i="9"/>
  <c r="B4" i="7"/>
  <c r="B5" i="5"/>
  <c r="B6"/>
  <c r="B7"/>
  <c r="B8"/>
  <c r="B9"/>
  <c r="B4"/>
  <c r="B4" i="3"/>
  <c r="D5"/>
  <c r="D6"/>
  <c r="D7"/>
  <c r="D8"/>
  <c r="D9"/>
  <c r="B5"/>
  <c r="B6"/>
  <c r="B7"/>
  <c r="B8"/>
  <c r="B9"/>
  <c r="G2"/>
  <c r="F16" s="1"/>
  <c r="AB2" i="5"/>
  <c r="F19" s="1"/>
  <c r="O19" s="1"/>
  <c r="S19" s="1"/>
  <c r="U2"/>
  <c r="F18" s="1"/>
  <c r="O18" s="1"/>
  <c r="N2"/>
  <c r="F17" s="1"/>
  <c r="G2"/>
  <c r="AB2" i="7"/>
  <c r="F19" s="1"/>
  <c r="O19" s="1"/>
  <c r="S19" s="1"/>
  <c r="U2"/>
  <c r="F18" s="1"/>
  <c r="O18" s="1"/>
  <c r="N2"/>
  <c r="G2"/>
  <c r="AB2" i="9"/>
  <c r="U2"/>
  <c r="F18" s="1"/>
  <c r="O18" s="1"/>
  <c r="N2"/>
  <c r="F17" s="1"/>
  <c r="G2"/>
  <c r="AB2" i="10"/>
  <c r="F19" s="1"/>
  <c r="O19" s="1"/>
  <c r="S19" s="1"/>
  <c r="U2"/>
  <c r="F18" s="1"/>
  <c r="O18" s="1"/>
  <c r="N2"/>
  <c r="F17" s="1"/>
  <c r="G2"/>
  <c r="AB2" i="13"/>
  <c r="F19" s="1"/>
  <c r="O19" s="1"/>
  <c r="S19" s="1"/>
  <c r="U2"/>
  <c r="N2"/>
  <c r="F17" s="1"/>
  <c r="G2"/>
  <c r="AB2" i="15"/>
  <c r="F19" s="1"/>
  <c r="O19" s="1"/>
  <c r="S19" s="1"/>
  <c r="U2"/>
  <c r="N2"/>
  <c r="G2"/>
  <c r="AB2" i="17"/>
  <c r="U2"/>
  <c r="N2"/>
  <c r="F17" s="1"/>
  <c r="G2"/>
  <c r="F16" s="1"/>
  <c r="AB2" i="3"/>
  <c r="F19" s="1"/>
  <c r="O19" s="1"/>
  <c r="S19" s="1"/>
  <c r="U2"/>
  <c r="F18" s="1"/>
  <c r="O18" s="1"/>
  <c r="N2"/>
  <c r="F17" s="1"/>
  <c r="B9" i="14"/>
  <c r="P24" i="25" s="1"/>
  <c r="F7" i="12"/>
  <c r="M20" i="25" s="1"/>
  <c r="B9" i="11"/>
  <c r="B24" i="25" s="1"/>
  <c r="F7" i="11"/>
  <c r="F20" i="25" s="1"/>
  <c r="B10" i="8"/>
  <c r="W12" i="25" s="1"/>
  <c r="B9" i="8"/>
  <c r="W10" i="25" s="1"/>
  <c r="F7" i="8"/>
  <c r="AA6" i="25" s="1"/>
  <c r="B10" i="6"/>
  <c r="P12" i="25" s="1"/>
  <c r="F7" i="6"/>
  <c r="T6" i="25" s="1"/>
  <c r="F7" i="4"/>
  <c r="M6" i="25" s="1"/>
  <c r="F7" i="1"/>
  <c r="F6" i="25" s="1"/>
  <c r="E9" i="17"/>
  <c r="F8" i="14"/>
  <c r="T22" i="25" s="1"/>
  <c r="B7" i="12"/>
  <c r="I20" i="25" s="1"/>
  <c r="F8" i="11"/>
  <c r="F22" i="25" s="1"/>
  <c r="B7" i="11"/>
  <c r="B20" i="25" s="1"/>
  <c r="F11" i="8"/>
  <c r="AA14" i="25" s="1"/>
  <c r="F8" i="8"/>
  <c r="AA8" i="25" s="1"/>
  <c r="B7" i="8"/>
  <c r="W6" i="25" s="1"/>
  <c r="B7" i="6"/>
  <c r="P6" i="25" s="1"/>
  <c r="B7" i="4"/>
  <c r="I6" i="25" s="1"/>
  <c r="B7" i="1"/>
  <c r="B6" i="25" s="1"/>
  <c r="F9" i="14"/>
  <c r="T24" i="25" s="1"/>
  <c r="E4" i="15"/>
  <c r="E4" i="13"/>
  <c r="F9" i="11"/>
  <c r="F24" i="25" s="1"/>
  <c r="F6" i="11"/>
  <c r="F18" i="25" s="1"/>
  <c r="B11" i="8"/>
  <c r="W14" i="25" s="1"/>
  <c r="F6" i="8"/>
  <c r="AA4" i="25" s="1"/>
  <c r="F9" i="8"/>
  <c r="AA10" i="25" s="1"/>
  <c r="F6" i="6"/>
  <c r="T4" i="25" s="1"/>
  <c r="F6" i="4"/>
  <c r="M4" i="25" s="1"/>
  <c r="F6" i="1"/>
  <c r="F4" i="25" s="1"/>
  <c r="B8" i="14"/>
  <c r="P22" i="25" s="1"/>
  <c r="B8" i="11"/>
  <c r="B22" i="25" s="1"/>
  <c r="B6" i="11"/>
  <c r="B18" i="25" s="1"/>
  <c r="F10" i="8"/>
  <c r="AA12" i="25" s="1"/>
  <c r="B8" i="8"/>
  <c r="W8" i="25" s="1"/>
  <c r="B6" i="8"/>
  <c r="W4" i="25" s="1"/>
  <c r="F10" i="6"/>
  <c r="T12" i="25" s="1"/>
  <c r="B6" i="6"/>
  <c r="P4" i="25" s="1"/>
  <c r="B6" i="4"/>
  <c r="I4" i="25" s="1"/>
  <c r="B6" i="1"/>
  <c r="B4" i="25" s="1"/>
  <c r="F8" i="1"/>
  <c r="F8" i="25" s="1"/>
  <c r="B9" i="1"/>
  <c r="B10" i="25" s="1"/>
  <c r="B8" i="1"/>
  <c r="B8" i="25" s="1"/>
  <c r="F9" i="1"/>
  <c r="F10" i="25" s="1"/>
  <c r="U24" i="1"/>
  <c r="P6" s="1"/>
  <c r="A6" s="1"/>
  <c r="E7" i="3"/>
  <c r="F5"/>
  <c r="R5" s="1"/>
  <c r="F6"/>
  <c r="K6" s="1"/>
  <c r="F7"/>
  <c r="R7" s="1"/>
  <c r="F8"/>
  <c r="L8" s="1"/>
  <c r="F9"/>
  <c r="K9" s="1"/>
  <c r="A9"/>
  <c r="R4"/>
  <c r="V24" i="1"/>
  <c r="U25" s="1"/>
  <c r="U24" i="4"/>
  <c r="P7" s="1"/>
  <c r="A7" s="1"/>
  <c r="E7" i="5"/>
  <c r="F4"/>
  <c r="AF4" s="1"/>
  <c r="F5"/>
  <c r="Z5" s="1"/>
  <c r="E5"/>
  <c r="F6"/>
  <c r="A6"/>
  <c r="F7"/>
  <c r="R7" s="1"/>
  <c r="A7"/>
  <c r="F8"/>
  <c r="A8"/>
  <c r="E8"/>
  <c r="F9"/>
  <c r="F16"/>
  <c r="V24" i="4"/>
  <c r="U25" s="1"/>
  <c r="U24" i="6"/>
  <c r="P6" s="1"/>
  <c r="A6" s="1"/>
  <c r="E4" i="7"/>
  <c r="A9"/>
  <c r="F4"/>
  <c r="A4"/>
  <c r="F5"/>
  <c r="A5"/>
  <c r="E5"/>
  <c r="F6"/>
  <c r="AF6" s="1"/>
  <c r="A6"/>
  <c r="F7"/>
  <c r="S7" s="1"/>
  <c r="A7"/>
  <c r="E7"/>
  <c r="F8"/>
  <c r="A8"/>
  <c r="E8"/>
  <c r="F9"/>
  <c r="R9" s="1"/>
  <c r="E9"/>
  <c r="F16"/>
  <c r="V24" i="6"/>
  <c r="U25" s="1"/>
  <c r="U24" i="8"/>
  <c r="P6" s="1"/>
  <c r="A6" s="1"/>
  <c r="A4" i="9"/>
  <c r="F4"/>
  <c r="E4"/>
  <c r="F5"/>
  <c r="A5"/>
  <c r="E5"/>
  <c r="F6"/>
  <c r="G6" s="1"/>
  <c r="I6" s="1"/>
  <c r="A6"/>
  <c r="E6"/>
  <c r="F7"/>
  <c r="A7"/>
  <c r="E7"/>
  <c r="F8"/>
  <c r="R8" s="1"/>
  <c r="A8"/>
  <c r="E8"/>
  <c r="F9"/>
  <c r="A9"/>
  <c r="E9"/>
  <c r="F16"/>
  <c r="F19"/>
  <c r="O19" s="1"/>
  <c r="S19" s="1"/>
  <c r="V24" i="8"/>
  <c r="U25" s="1"/>
  <c r="U24" i="11"/>
  <c r="P6" s="1"/>
  <c r="A6" s="1"/>
  <c r="E4" i="10"/>
  <c r="E6"/>
  <c r="E8"/>
  <c r="F4"/>
  <c r="K4" s="1"/>
  <c r="A4"/>
  <c r="F5"/>
  <c r="L5" s="1"/>
  <c r="A5"/>
  <c r="E5"/>
  <c r="F6"/>
  <c r="AF6" s="1"/>
  <c r="A6"/>
  <c r="F7"/>
  <c r="E7"/>
  <c r="F8"/>
  <c r="AF8" s="1"/>
  <c r="A8"/>
  <c r="F9"/>
  <c r="Y9" s="1"/>
  <c r="A9"/>
  <c r="E9"/>
  <c r="F16"/>
  <c r="V24" i="11"/>
  <c r="U25" s="1"/>
  <c r="U24" i="12"/>
  <c r="P6" s="1"/>
  <c r="A6" s="1"/>
  <c r="E5" i="13"/>
  <c r="E7"/>
  <c r="E8"/>
  <c r="E9"/>
  <c r="F4"/>
  <c r="S4" s="1"/>
  <c r="A4"/>
  <c r="F5"/>
  <c r="R5" s="1"/>
  <c r="A5"/>
  <c r="F6"/>
  <c r="AF6" s="1"/>
  <c r="A6"/>
  <c r="E6"/>
  <c r="F7"/>
  <c r="AF7" s="1"/>
  <c r="A7"/>
  <c r="F8"/>
  <c r="K8" s="1"/>
  <c r="A8"/>
  <c r="F9"/>
  <c r="L9" s="1"/>
  <c r="A9"/>
  <c r="F16"/>
  <c r="F18"/>
  <c r="O18" s="1"/>
  <c r="R9"/>
  <c r="V24" i="12"/>
  <c r="U25" s="1"/>
  <c r="U24" i="14"/>
  <c r="P6" s="1"/>
  <c r="A6" s="1"/>
  <c r="A4" i="15"/>
  <c r="E6"/>
  <c r="F4"/>
  <c r="AB4" s="1"/>
  <c r="AD4" s="1"/>
  <c r="F16"/>
  <c r="F5"/>
  <c r="U5" s="1"/>
  <c r="A5"/>
  <c r="E5"/>
  <c r="F6"/>
  <c r="R6" s="1"/>
  <c r="A6"/>
  <c r="F7"/>
  <c r="R7" s="1"/>
  <c r="A7"/>
  <c r="E7"/>
  <c r="F8"/>
  <c r="R8" s="1"/>
  <c r="E8"/>
  <c r="F9"/>
  <c r="AF9" s="1"/>
  <c r="A9"/>
  <c r="E9"/>
  <c r="F18"/>
  <c r="O18" s="1"/>
  <c r="F17"/>
  <c r="V24" i="14"/>
  <c r="U25" s="1"/>
  <c r="U24" i="16"/>
  <c r="P6" s="1"/>
  <c r="A6" s="1"/>
  <c r="A4" i="17"/>
  <c r="A6"/>
  <c r="F4"/>
  <c r="E4"/>
  <c r="F5"/>
  <c r="Z5" s="1"/>
  <c r="A5"/>
  <c r="E5"/>
  <c r="F6"/>
  <c r="U6" s="1"/>
  <c r="W6" s="1"/>
  <c r="E6"/>
  <c r="F7"/>
  <c r="L7" s="1"/>
  <c r="A7"/>
  <c r="E7"/>
  <c r="F8"/>
  <c r="AF8" s="1"/>
  <c r="A8"/>
  <c r="E8"/>
  <c r="Y8" s="1"/>
  <c r="F9"/>
  <c r="X9" s="1"/>
  <c r="A9"/>
  <c r="F18"/>
  <c r="O18" s="1"/>
  <c r="F19"/>
  <c r="O19" s="1"/>
  <c r="S19" s="1"/>
  <c r="AF6"/>
  <c r="V24" i="16"/>
  <c r="U25" s="1"/>
  <c r="P4" i="19"/>
  <c r="I8" s="1"/>
  <c r="Q4"/>
  <c r="W26" s="1"/>
  <c r="P4" i="20"/>
  <c r="I8" s="1"/>
  <c r="A8" s="1"/>
  <c r="Q4"/>
  <c r="V23" s="1"/>
  <c r="P4" i="21"/>
  <c r="I8" s="1"/>
  <c r="A8" s="1"/>
  <c r="Q4"/>
  <c r="W23" s="1"/>
  <c r="P4" i="22"/>
  <c r="I9" s="1"/>
  <c r="A9" s="1"/>
  <c r="C4" i="17"/>
  <c r="C5"/>
  <c r="C6"/>
  <c r="C7"/>
  <c r="C8"/>
  <c r="C9"/>
  <c r="C4" i="15"/>
  <c r="C4" i="13"/>
  <c r="C4" i="10"/>
  <c r="C4" i="9"/>
  <c r="C4" i="7"/>
  <c r="C4" i="3"/>
  <c r="C5"/>
  <c r="C6"/>
  <c r="C7"/>
  <c r="C8"/>
  <c r="C9"/>
  <c r="C4" i="5"/>
  <c r="C5"/>
  <c r="C6"/>
  <c r="C7"/>
  <c r="C8"/>
  <c r="C9"/>
  <c r="AB5" i="7"/>
  <c r="AD5" s="1"/>
  <c r="X9"/>
  <c r="AE4" i="17"/>
  <c r="Q4" i="10"/>
  <c r="N4" i="17"/>
  <c r="P4" s="1"/>
  <c r="U4" i="10"/>
  <c r="W4" s="1"/>
  <c r="AG9" i="13"/>
  <c r="AG7"/>
  <c r="AF8"/>
  <c r="Z9"/>
  <c r="Z7"/>
  <c r="Y8"/>
  <c r="L8"/>
  <c r="K9"/>
  <c r="K7"/>
  <c r="S7"/>
  <c r="R8"/>
  <c r="G5" i="10"/>
  <c r="I5" s="1"/>
  <c r="Z5"/>
  <c r="G4" i="9"/>
  <c r="I4" s="1"/>
  <c r="O4" i="13"/>
  <c r="AB5" i="17"/>
  <c r="Q6"/>
  <c r="U8"/>
  <c r="H9" i="15"/>
  <c r="AE5" i="13"/>
  <c r="Q9"/>
  <c r="AC9"/>
  <c r="G9"/>
  <c r="V4"/>
  <c r="AB7"/>
  <c r="AD7" s="1"/>
  <c r="U7"/>
  <c r="W7" s="1"/>
  <c r="AE7"/>
  <c r="J7"/>
  <c r="AC8"/>
  <c r="X8"/>
  <c r="U8"/>
  <c r="W8" s="1"/>
  <c r="N8"/>
  <c r="P8" s="1"/>
  <c r="G8"/>
  <c r="I8" s="1"/>
  <c r="AE6" i="10"/>
  <c r="G5" i="9"/>
  <c r="I5" s="1"/>
  <c r="AB8" i="7"/>
  <c r="AD8" s="1"/>
  <c r="V4"/>
  <c r="N7" i="5"/>
  <c r="U7"/>
  <c r="W7" s="1"/>
  <c r="N8"/>
  <c r="P8" s="1"/>
  <c r="K5" i="17"/>
  <c r="S8" i="13"/>
  <c r="Z8"/>
  <c r="Q8"/>
  <c r="AC6"/>
  <c r="S4" i="10"/>
  <c r="Z4"/>
  <c r="Q7" i="17"/>
  <c r="Y6"/>
  <c r="Q9" i="15"/>
  <c r="Z9"/>
  <c r="Y8"/>
  <c r="L8"/>
  <c r="K8"/>
  <c r="Z6" i="17"/>
  <c r="V9" i="15"/>
  <c r="R9"/>
  <c r="K9"/>
  <c r="L9"/>
  <c r="Y9"/>
  <c r="J9"/>
  <c r="S8"/>
  <c r="Z8"/>
  <c r="AF8"/>
  <c r="AG8"/>
  <c r="Y5"/>
  <c r="N9" i="13"/>
  <c r="P9" s="1"/>
  <c r="AF9"/>
  <c r="H7"/>
  <c r="N7"/>
  <c r="P7" s="1"/>
  <c r="R7"/>
  <c r="L7"/>
  <c r="Y7"/>
  <c r="AF5"/>
  <c r="AG5" i="9"/>
  <c r="Z5"/>
  <c r="L5"/>
  <c r="S5"/>
  <c r="V5"/>
  <c r="AG6" i="7"/>
  <c r="Z6"/>
  <c r="L6"/>
  <c r="S6"/>
  <c r="AG8" i="5"/>
  <c r="AG6"/>
  <c r="AF8"/>
  <c r="AF6"/>
  <c r="Z8"/>
  <c r="Z6"/>
  <c r="Y8"/>
  <c r="Y6"/>
  <c r="L8"/>
  <c r="L6"/>
  <c r="K8"/>
  <c r="K6"/>
  <c r="S8"/>
  <c r="S6"/>
  <c r="S4"/>
  <c r="R8"/>
  <c r="R6"/>
  <c r="V8"/>
  <c r="Z4" l="1"/>
  <c r="L4"/>
  <c r="AG4"/>
  <c r="H9" i="10"/>
  <c r="H5" i="13"/>
  <c r="G5"/>
  <c r="I5" s="1"/>
  <c r="Q5"/>
  <c r="K5"/>
  <c r="X6"/>
  <c r="S9"/>
  <c r="N4" i="15"/>
  <c r="AE4"/>
  <c r="W8" i="17"/>
  <c r="AD5"/>
  <c r="J8"/>
  <c r="Y5"/>
  <c r="V5"/>
  <c r="S6" i="15"/>
  <c r="I9" i="13"/>
  <c r="V9"/>
  <c r="AE9"/>
  <c r="AG6"/>
  <c r="H6"/>
  <c r="AB6"/>
  <c r="AD6" s="1"/>
  <c r="R7" i="9"/>
  <c r="Q7" i="5"/>
  <c r="P7"/>
  <c r="Z7" i="7"/>
  <c r="AB9" i="15"/>
  <c r="AD9" s="1"/>
  <c r="N5"/>
  <c r="P5" s="1"/>
  <c r="AG8" i="13"/>
  <c r="N6" i="15"/>
  <c r="P6" s="1"/>
  <c r="J9" i="17"/>
  <c r="N8"/>
  <c r="P8" s="1"/>
  <c r="AC7" i="15"/>
  <c r="AB9" i="17"/>
  <c r="AD9" s="1"/>
  <c r="Y7" i="9"/>
  <c r="U9"/>
  <c r="N5"/>
  <c r="P5" s="1"/>
  <c r="O4"/>
  <c r="V5" i="7"/>
  <c r="Q4"/>
  <c r="H7" i="17"/>
  <c r="O6"/>
  <c r="R7"/>
  <c r="K6"/>
  <c r="AF7"/>
  <c r="H9"/>
  <c r="G6"/>
  <c r="I6" s="1"/>
  <c r="O8" i="10"/>
  <c r="J6"/>
  <c r="AE9"/>
  <c r="Z9"/>
  <c r="R9"/>
  <c r="V8"/>
  <c r="AB6"/>
  <c r="AD6" s="1"/>
  <c r="AG4"/>
  <c r="L4"/>
  <c r="R4"/>
  <c r="AC8"/>
  <c r="S5"/>
  <c r="H6"/>
  <c r="G8" i="9"/>
  <c r="I8" s="1"/>
  <c r="Q9"/>
  <c r="G9"/>
  <c r="I9" s="1"/>
  <c r="Q8"/>
  <c r="Q4"/>
  <c r="V6"/>
  <c r="N9"/>
  <c r="P9" s="1"/>
  <c r="H5"/>
  <c r="R6" i="7"/>
  <c r="K6"/>
  <c r="Y6"/>
  <c r="H4"/>
  <c r="G9"/>
  <c r="I9" s="1"/>
  <c r="U4"/>
  <c r="W4" s="1"/>
  <c r="V8"/>
  <c r="O5"/>
  <c r="H8" i="5"/>
  <c r="X7"/>
  <c r="A4"/>
  <c r="R4"/>
  <c r="K4"/>
  <c r="Y4"/>
  <c r="G7"/>
  <c r="I7" s="1"/>
  <c r="O7"/>
  <c r="A9"/>
  <c r="A5"/>
  <c r="H5" s="1"/>
  <c r="E9"/>
  <c r="V5"/>
  <c r="S4" i="3"/>
  <c r="O5" i="13"/>
  <c r="AB5"/>
  <c r="AD5" s="1"/>
  <c r="U5"/>
  <c r="W5" s="1"/>
  <c r="J6" i="15"/>
  <c r="Q6"/>
  <c r="AE8" i="9"/>
  <c r="AB7" i="15"/>
  <c r="AD7" s="1"/>
  <c r="AC7" i="7"/>
  <c r="AC4" i="13"/>
  <c r="AB8" i="17"/>
  <c r="AD8" s="1"/>
  <c r="V8"/>
  <c r="U7" i="7"/>
  <c r="W7" s="1"/>
  <c r="AG5" i="10"/>
  <c r="K5"/>
  <c r="AB5"/>
  <c r="AD5" s="1"/>
  <c r="R5"/>
  <c r="G6" i="13"/>
  <c r="I6" s="1"/>
  <c r="AG5"/>
  <c r="N4" i="10"/>
  <c r="P4" s="1"/>
  <c r="Q7" i="7"/>
  <c r="O9"/>
  <c r="AC4" i="10"/>
  <c r="V8" i="9"/>
  <c r="O6"/>
  <c r="X7" i="7"/>
  <c r="A8" i="3"/>
  <c r="A4"/>
  <c r="E4"/>
  <c r="AG8"/>
  <c r="E6"/>
  <c r="A5"/>
  <c r="E8"/>
  <c r="A6"/>
  <c r="A7"/>
  <c r="V7" s="1"/>
  <c r="E5"/>
  <c r="V5" s="1"/>
  <c r="S8"/>
  <c r="Z8"/>
  <c r="Z4"/>
  <c r="R8"/>
  <c r="K8"/>
  <c r="Y8"/>
  <c r="AF8"/>
  <c r="N5"/>
  <c r="P5" s="1"/>
  <c r="L4"/>
  <c r="AG4"/>
  <c r="Q8" i="17"/>
  <c r="S5"/>
  <c r="N7" i="15"/>
  <c r="P7" s="1"/>
  <c r="AF7" i="7"/>
  <c r="U9"/>
  <c r="W9" s="1"/>
  <c r="H7"/>
  <c r="S7" i="5"/>
  <c r="V9" i="17"/>
  <c r="AB6"/>
  <c r="AD6" s="1"/>
  <c r="Q9" i="7"/>
  <c r="H6" i="15"/>
  <c r="U6"/>
  <c r="W6" s="1"/>
  <c r="AC6"/>
  <c r="AE6"/>
  <c r="G6"/>
  <c r="I6" s="1"/>
  <c r="V6"/>
  <c r="S5"/>
  <c r="AB5"/>
  <c r="O5"/>
  <c r="AD5"/>
  <c r="H5"/>
  <c r="V5"/>
  <c r="AF5"/>
  <c r="R5"/>
  <c r="L5"/>
  <c r="Q5"/>
  <c r="L4"/>
  <c r="S4"/>
  <c r="Z4"/>
  <c r="G4"/>
  <c r="I4" s="1"/>
  <c r="U4"/>
  <c r="W4" s="1"/>
  <c r="V4"/>
  <c r="H4"/>
  <c r="J4"/>
  <c r="X4"/>
  <c r="L9" i="10"/>
  <c r="V9"/>
  <c r="S9"/>
  <c r="O9"/>
  <c r="N9"/>
  <c r="P9" s="1"/>
  <c r="R7"/>
  <c r="AF7"/>
  <c r="Y7"/>
  <c r="S7"/>
  <c r="H5"/>
  <c r="V5"/>
  <c r="AC5"/>
  <c r="AE5"/>
  <c r="O5"/>
  <c r="R9" i="17"/>
  <c r="U9"/>
  <c r="W9" s="1"/>
  <c r="N9"/>
  <c r="P9" s="1"/>
  <c r="AC9"/>
  <c r="Q9"/>
  <c r="O9"/>
  <c r="G9"/>
  <c r="I9" s="1"/>
  <c r="AE8"/>
  <c r="AC8"/>
  <c r="X8"/>
  <c r="G8"/>
  <c r="I8" s="1"/>
  <c r="O8"/>
  <c r="G7"/>
  <c r="I7" s="1"/>
  <c r="O7"/>
  <c r="V7"/>
  <c r="X7"/>
  <c r="Z7"/>
  <c r="U7"/>
  <c r="W7" s="1"/>
  <c r="AC7"/>
  <c r="K7"/>
  <c r="Y7"/>
  <c r="R6"/>
  <c r="N6"/>
  <c r="P6" s="1"/>
  <c r="X6"/>
  <c r="AE6"/>
  <c r="J6"/>
  <c r="V6"/>
  <c r="AG6"/>
  <c r="L6"/>
  <c r="H6"/>
  <c r="S6"/>
  <c r="AC5"/>
  <c r="N5"/>
  <c r="P5" s="1"/>
  <c r="G5"/>
  <c r="H5"/>
  <c r="R4"/>
  <c r="U4"/>
  <c r="W4" s="1"/>
  <c r="K4"/>
  <c r="AC9" i="15"/>
  <c r="G9"/>
  <c r="I9" s="1"/>
  <c r="U9"/>
  <c r="W9" s="1"/>
  <c r="X9"/>
  <c r="O9" i="13"/>
  <c r="X9"/>
  <c r="J9"/>
  <c r="AB9"/>
  <c r="AD9" s="1"/>
  <c r="U9"/>
  <c r="W9" s="1"/>
  <c r="H9"/>
  <c r="J8"/>
  <c r="AB8"/>
  <c r="AD8" s="1"/>
  <c r="O8"/>
  <c r="V8"/>
  <c r="H8"/>
  <c r="AE8"/>
  <c r="Q7"/>
  <c r="AC7"/>
  <c r="G7"/>
  <c r="I7" s="1"/>
  <c r="X7"/>
  <c r="V7"/>
  <c r="O7"/>
  <c r="S6"/>
  <c r="Y6"/>
  <c r="L6"/>
  <c r="R6"/>
  <c r="U6"/>
  <c r="W6" s="1"/>
  <c r="N6"/>
  <c r="P6" s="1"/>
  <c r="V6"/>
  <c r="K6"/>
  <c r="J6"/>
  <c r="AE6"/>
  <c r="L5"/>
  <c r="Z5"/>
  <c r="S5"/>
  <c r="S10" s="1"/>
  <c r="L17" s="1"/>
  <c r="AC5"/>
  <c r="J5"/>
  <c r="X5"/>
  <c r="V5"/>
  <c r="N5"/>
  <c r="P5" s="1"/>
  <c r="R4"/>
  <c r="N4"/>
  <c r="J4"/>
  <c r="U4"/>
  <c r="G4"/>
  <c r="Q4"/>
  <c r="X4"/>
  <c r="H4"/>
  <c r="R9" i="5"/>
  <c r="AE9"/>
  <c r="U9"/>
  <c r="W9" s="1"/>
  <c r="J9"/>
  <c r="G9"/>
  <c r="I9" s="1"/>
  <c r="AC9"/>
  <c r="O8"/>
  <c r="AC8"/>
  <c r="J7"/>
  <c r="H7"/>
  <c r="AC7"/>
  <c r="AB7"/>
  <c r="AD7" s="1"/>
  <c r="AE7"/>
  <c r="V7"/>
  <c r="K5"/>
  <c r="S5"/>
  <c r="L5"/>
  <c r="AG5"/>
  <c r="G5"/>
  <c r="I5" s="1"/>
  <c r="U5"/>
  <c r="W5" s="1"/>
  <c r="AB5"/>
  <c r="AD5" s="1"/>
  <c r="X5"/>
  <c r="W5" i="15"/>
  <c r="P4"/>
  <c r="H8" i="9"/>
  <c r="O8"/>
  <c r="V9"/>
  <c r="AC5"/>
  <c r="R5"/>
  <c r="K5"/>
  <c r="Y5"/>
  <c r="AF5"/>
  <c r="J8"/>
  <c r="AE5"/>
  <c r="AE5" i="15"/>
  <c r="K5"/>
  <c r="AC5" i="3"/>
  <c r="G8" i="7"/>
  <c r="I8" s="1"/>
  <c r="J4"/>
  <c r="H8"/>
  <c r="N6" i="9"/>
  <c r="P6" s="1"/>
  <c r="U5"/>
  <c r="W5" s="1"/>
  <c r="AE8" i="10"/>
  <c r="AB8"/>
  <c r="AD8" s="1"/>
  <c r="X8"/>
  <c r="U6"/>
  <c r="W6" s="1"/>
  <c r="N6"/>
  <c r="P6" s="1"/>
  <c r="Q4" i="15"/>
  <c r="AC4"/>
  <c r="O4"/>
  <c r="O6"/>
  <c r="AB6"/>
  <c r="AD6" s="1"/>
  <c r="X6"/>
  <c r="AE9" i="17"/>
  <c r="AC6"/>
  <c r="G7" i="15"/>
  <c r="I7" s="1"/>
  <c r="AB9" i="9"/>
  <c r="AD9" s="1"/>
  <c r="Q7" i="15"/>
  <c r="X4" i="9"/>
  <c r="V7"/>
  <c r="AE9" i="15"/>
  <c r="O6" i="13"/>
  <c r="AB4"/>
  <c r="AE4"/>
  <c r="AE10" s="1"/>
  <c r="J19" s="1"/>
  <c r="AB7" i="7"/>
  <c r="AD7" s="1"/>
  <c r="V9"/>
  <c r="AB4" i="9"/>
  <c r="AD4" s="1"/>
  <c r="U5" i="10"/>
  <c r="W5" s="1"/>
  <c r="Z7"/>
  <c r="AC9"/>
  <c r="G4"/>
  <c r="I4" s="1"/>
  <c r="N7" i="17"/>
  <c r="P7" s="1"/>
  <c r="AE4" i="10"/>
  <c r="K4" i="15"/>
  <c r="O7" i="7"/>
  <c r="AC9"/>
  <c r="G5" i="15"/>
  <c r="I5" s="1"/>
  <c r="X7" i="9"/>
  <c r="J7"/>
  <c r="J7" i="15"/>
  <c r="U7"/>
  <c r="O7"/>
  <c r="X7"/>
  <c r="V7"/>
  <c r="H7"/>
  <c r="S8" i="10"/>
  <c r="L8"/>
  <c r="J8"/>
  <c r="G8"/>
  <c r="I8" s="1"/>
  <c r="U8"/>
  <c r="W8" s="1"/>
  <c r="N8"/>
  <c r="P8" s="1"/>
  <c r="Q8"/>
  <c r="H8"/>
  <c r="K6"/>
  <c r="S6"/>
  <c r="L6"/>
  <c r="AC6"/>
  <c r="X6"/>
  <c r="O6"/>
  <c r="V6"/>
  <c r="Q6"/>
  <c r="G6"/>
  <c r="I6" s="1"/>
  <c r="V4"/>
  <c r="J4"/>
  <c r="X4"/>
  <c r="H4"/>
  <c r="O4"/>
  <c r="AB4"/>
  <c r="AD4" s="1"/>
  <c r="O9" i="9"/>
  <c r="H9"/>
  <c r="AE9"/>
  <c r="AG9"/>
  <c r="AF9"/>
  <c r="Z9"/>
  <c r="Y9"/>
  <c r="L9"/>
  <c r="K9"/>
  <c r="S9"/>
  <c r="R9"/>
  <c r="AC9"/>
  <c r="W9"/>
  <c r="U8"/>
  <c r="W8" s="1"/>
  <c r="AC8"/>
  <c r="AB8"/>
  <c r="AD8" s="1"/>
  <c r="N8"/>
  <c r="P8" s="1"/>
  <c r="X8"/>
  <c r="S7"/>
  <c r="K7"/>
  <c r="AF7"/>
  <c r="AE7"/>
  <c r="N7"/>
  <c r="P7" s="1"/>
  <c r="AB7"/>
  <c r="AD7" s="1"/>
  <c r="G7"/>
  <c r="I7" s="1"/>
  <c r="U7"/>
  <c r="W7" s="1"/>
  <c r="O7"/>
  <c r="U6"/>
  <c r="W6" s="1"/>
  <c r="AB6"/>
  <c r="Q6"/>
  <c r="X6"/>
  <c r="AC6"/>
  <c r="H6"/>
  <c r="Q5"/>
  <c r="AC4"/>
  <c r="AE4"/>
  <c r="U4"/>
  <c r="V4"/>
  <c r="N4"/>
  <c r="P4" s="1"/>
  <c r="P10" s="1"/>
  <c r="H4"/>
  <c r="J9" i="7"/>
  <c r="H9"/>
  <c r="R8"/>
  <c r="Y8"/>
  <c r="X8"/>
  <c r="U8"/>
  <c r="W8" s="1"/>
  <c r="O8"/>
  <c r="AC8"/>
  <c r="AE7"/>
  <c r="J7"/>
  <c r="V7"/>
  <c r="AC5"/>
  <c r="H5"/>
  <c r="U5"/>
  <c r="W5" s="1"/>
  <c r="G5"/>
  <c r="I5" s="1"/>
  <c r="R4"/>
  <c r="O4"/>
  <c r="AC4"/>
  <c r="X4"/>
  <c r="G4"/>
  <c r="I4" s="1"/>
  <c r="AB4"/>
  <c r="AD4" s="1"/>
  <c r="AE4"/>
  <c r="N4"/>
  <c r="P4" s="1"/>
  <c r="AB5" i="3"/>
  <c r="AD5" s="1"/>
  <c r="F17" i="7"/>
  <c r="N9"/>
  <c r="P9" s="1"/>
  <c r="AE9"/>
  <c r="AB9"/>
  <c r="AD9" s="1"/>
  <c r="R10" i="13"/>
  <c r="K17" s="1"/>
  <c r="J7" i="17"/>
  <c r="N5" i="10"/>
  <c r="P5" s="1"/>
  <c r="AG7" i="9"/>
  <c r="Z7"/>
  <c r="L7"/>
  <c r="AG8" i="7"/>
  <c r="J8"/>
  <c r="AG9" i="5"/>
  <c r="Z9"/>
  <c r="L9"/>
  <c r="R5"/>
  <c r="AF6" i="3"/>
  <c r="L9" i="7"/>
  <c r="Y7" i="3"/>
  <c r="AC5" i="15"/>
  <c r="S7" i="17"/>
  <c r="R8"/>
  <c r="K8"/>
  <c r="Z6" i="15"/>
  <c r="AF7"/>
  <c r="K7"/>
  <c r="AG7" i="10"/>
  <c r="K7"/>
  <c r="AG9"/>
  <c r="K9"/>
  <c r="AB9"/>
  <c r="AD9" s="1"/>
  <c r="U9"/>
  <c r="W9" s="1"/>
  <c r="G9"/>
  <c r="I9" s="1"/>
  <c r="L7"/>
  <c r="AF9"/>
  <c r="Y6"/>
  <c r="R6"/>
  <c r="Y8"/>
  <c r="R8"/>
  <c r="AG6"/>
  <c r="Z8"/>
  <c r="J9"/>
  <c r="AG9" i="7"/>
  <c r="L4"/>
  <c r="AG6" i="3"/>
  <c r="Z7"/>
  <c r="L7"/>
  <c r="J5" i="15"/>
  <c r="Q9" i="10"/>
  <c r="G8" i="5"/>
  <c r="I8" s="1"/>
  <c r="AB8"/>
  <c r="AD8" s="1"/>
  <c r="J8"/>
  <c r="X8"/>
  <c r="Q5"/>
  <c r="N5"/>
  <c r="P5" s="1"/>
  <c r="O9"/>
  <c r="Q9"/>
  <c r="O5"/>
  <c r="U8"/>
  <c r="W8" s="1"/>
  <c r="E6"/>
  <c r="O6" s="1"/>
  <c r="P26" i="25"/>
  <c r="X9" i="10"/>
  <c r="A7"/>
  <c r="J9" i="9"/>
  <c r="H7"/>
  <c r="O5"/>
  <c r="J4"/>
  <c r="G7" i="7"/>
  <c r="I7" s="1"/>
  <c r="E6"/>
  <c r="N8"/>
  <c r="P8" s="1"/>
  <c r="N5"/>
  <c r="A8" i="19"/>
  <c r="E4" i="5"/>
  <c r="AG8" i="10"/>
  <c r="K8"/>
  <c r="S10"/>
  <c r="L17" s="1"/>
  <c r="Z6"/>
  <c r="AE9" i="3"/>
  <c r="U9"/>
  <c r="W9" s="1"/>
  <c r="O9"/>
  <c r="AC9"/>
  <c r="N9"/>
  <c r="P9" s="1"/>
  <c r="H9"/>
  <c r="V9"/>
  <c r="X9"/>
  <c r="AB9"/>
  <c r="Q9"/>
  <c r="F14" i="25"/>
  <c r="G9" i="3"/>
  <c r="I9" s="1"/>
  <c r="J9"/>
  <c r="S9"/>
  <c r="V25" i="6"/>
  <c r="V26" s="1"/>
  <c r="P7"/>
  <c r="A7" s="1"/>
  <c r="AC4" i="17"/>
  <c r="AC10" s="1"/>
  <c r="H19" s="1"/>
  <c r="AG4"/>
  <c r="Q4"/>
  <c r="G4"/>
  <c r="L4"/>
  <c r="Q8" i="5"/>
  <c r="W27" i="22"/>
  <c r="W28" s="1"/>
  <c r="Y9" i="13"/>
  <c r="AE5" i="17"/>
  <c r="AG8"/>
  <c r="S8"/>
  <c r="AG4" i="7"/>
  <c r="AF5"/>
  <c r="Z4"/>
  <c r="Y5"/>
  <c r="L8"/>
  <c r="K5"/>
  <c r="S4"/>
  <c r="R5"/>
  <c r="AG7" i="5"/>
  <c r="AF7"/>
  <c r="Z7"/>
  <c r="Y7"/>
  <c r="L7"/>
  <c r="L10" s="1"/>
  <c r="L16" s="1"/>
  <c r="K7"/>
  <c r="AG9" i="3"/>
  <c r="AF9"/>
  <c r="AF4"/>
  <c r="Z5"/>
  <c r="Y5"/>
  <c r="L5"/>
  <c r="R9"/>
  <c r="AG4" i="15"/>
  <c r="AF4"/>
  <c r="Y4"/>
  <c r="K5" i="3"/>
  <c r="P11" i="14"/>
  <c r="A11" s="1"/>
  <c r="V4" i="17"/>
  <c r="V10" s="1"/>
  <c r="H18" s="1"/>
  <c r="S4"/>
  <c r="Z4"/>
  <c r="J4"/>
  <c r="X4"/>
  <c r="AB4"/>
  <c r="AD4" s="1"/>
  <c r="O4"/>
  <c r="H4"/>
  <c r="AF5"/>
  <c r="L5"/>
  <c r="R5"/>
  <c r="I5"/>
  <c r="X5"/>
  <c r="O5"/>
  <c r="Q5"/>
  <c r="J5"/>
  <c r="AG5"/>
  <c r="AF4"/>
  <c r="Y4"/>
  <c r="V25" i="12"/>
  <c r="V26" s="1"/>
  <c r="I16" i="22"/>
  <c r="A16" s="1"/>
  <c r="P11" i="6"/>
  <c r="A11" s="1"/>
  <c r="P8"/>
  <c r="A8" s="1"/>
  <c r="P11" i="12"/>
  <c r="A11" s="1"/>
  <c r="P8"/>
  <c r="A8" s="1"/>
  <c r="P11" i="4"/>
  <c r="A11" s="1"/>
  <c r="P6"/>
  <c r="A6" s="1"/>
  <c r="P10" i="6"/>
  <c r="A10" s="1"/>
  <c r="U5" i="17"/>
  <c r="H8"/>
  <c r="O9" i="15"/>
  <c r="N9"/>
  <c r="P9" s="1"/>
  <c r="U8"/>
  <c r="AC8"/>
  <c r="J8"/>
  <c r="X8"/>
  <c r="H8"/>
  <c r="AE8"/>
  <c r="N8"/>
  <c r="G8"/>
  <c r="V8"/>
  <c r="AB8"/>
  <c r="O8"/>
  <c r="Q8"/>
  <c r="J10"/>
  <c r="J16" s="1"/>
  <c r="X5"/>
  <c r="AG5"/>
  <c r="R4"/>
  <c r="R10" s="1"/>
  <c r="K17" s="1"/>
  <c r="Q6" i="13"/>
  <c r="AG4"/>
  <c r="AF4"/>
  <c r="AF10" s="1"/>
  <c r="K19" s="1"/>
  <c r="AF4" i="10"/>
  <c r="Y5"/>
  <c r="X9" i="9"/>
  <c r="Q7"/>
  <c r="J5"/>
  <c r="AG4"/>
  <c r="AF4"/>
  <c r="Z4"/>
  <c r="Y4"/>
  <c r="L4"/>
  <c r="K4"/>
  <c r="S4"/>
  <c r="R4"/>
  <c r="AC7"/>
  <c r="Z9" i="7"/>
  <c r="K7"/>
  <c r="S9"/>
  <c r="N7"/>
  <c r="AG9" i="15"/>
  <c r="AD6" i="9"/>
  <c r="AE8" i="5"/>
  <c r="I10" i="9"/>
  <c r="I16" s="1"/>
  <c r="AE8" i="7"/>
  <c r="Q8"/>
  <c r="AG7"/>
  <c r="AF8"/>
  <c r="Z8"/>
  <c r="Y7"/>
  <c r="L7"/>
  <c r="K8"/>
  <c r="S8"/>
  <c r="R7"/>
  <c r="P5"/>
  <c r="S9" i="5"/>
  <c r="I12" i="20"/>
  <c r="A12" s="1"/>
  <c r="P10" i="12"/>
  <c r="A10" s="1"/>
  <c r="I34" i="19"/>
  <c r="A34" s="1"/>
  <c r="P9" i="4"/>
  <c r="A9" s="1"/>
  <c r="P9" i="6"/>
  <c r="A9" s="1"/>
  <c r="I16" i="19"/>
  <c r="A16" s="1"/>
  <c r="P10" i="4"/>
  <c r="A10" s="1"/>
  <c r="P8"/>
  <c r="A8" s="1"/>
  <c r="P9" i="12"/>
  <c r="A9" s="1"/>
  <c r="V25" i="8"/>
  <c r="V26" s="1"/>
  <c r="P7" i="12"/>
  <c r="A7" s="1"/>
  <c r="P10" i="14"/>
  <c r="A10" s="1"/>
  <c r="V25" i="1"/>
  <c r="V26" s="1"/>
  <c r="P11" i="11"/>
  <c r="A11" s="1"/>
  <c r="P11" i="1"/>
  <c r="A11" s="1"/>
  <c r="V23" i="21"/>
  <c r="W24" s="1"/>
  <c r="V26" i="19"/>
  <c r="W27" s="1"/>
  <c r="V25" i="11"/>
  <c r="V26" s="1"/>
  <c r="P7"/>
  <c r="A7" s="1"/>
  <c r="I16" i="20"/>
  <c r="A16" s="1"/>
  <c r="I12" i="21"/>
  <c r="A12" s="1"/>
  <c r="I12" i="19"/>
  <c r="A12" s="1"/>
  <c r="I38"/>
  <c r="A38" s="1"/>
  <c r="I20" i="20"/>
  <c r="A20" s="1"/>
  <c r="P8" i="1"/>
  <c r="A8" s="1"/>
  <c r="P8" i="11"/>
  <c r="A8" s="1"/>
  <c r="P7" i="14"/>
  <c r="A7" s="1"/>
  <c r="V25"/>
  <c r="V26" s="1"/>
  <c r="V25" i="16"/>
  <c r="V26" s="1"/>
  <c r="P9" i="11"/>
  <c r="A9" s="1"/>
  <c r="P10" i="1"/>
  <c r="A10" s="1"/>
  <c r="W23" i="20"/>
  <c r="W24" s="1"/>
  <c r="P8" i="8"/>
  <c r="A8" s="1"/>
  <c r="P10" i="16"/>
  <c r="A10" s="1"/>
  <c r="I20" i="19"/>
  <c r="A20" s="1"/>
  <c r="P9" i="16"/>
  <c r="A9" s="1"/>
  <c r="V25" i="4"/>
  <c r="V26" s="1"/>
  <c r="P9" i="1"/>
  <c r="A9" s="1"/>
  <c r="I24" i="19"/>
  <c r="A24" s="1"/>
  <c r="P10" i="11"/>
  <c r="A10" s="1"/>
  <c r="P10" i="8"/>
  <c r="A10" s="1"/>
  <c r="P9"/>
  <c r="A9" s="1"/>
  <c r="P11" i="16"/>
  <c r="A11" s="1"/>
  <c r="P9" i="14"/>
  <c r="A9" s="1"/>
  <c r="P7" i="8"/>
  <c r="A7" s="1"/>
  <c r="P7" i="16"/>
  <c r="A7" s="1"/>
  <c r="I30" i="19"/>
  <c r="A30" s="1"/>
  <c r="P7" i="1"/>
  <c r="A7" s="1"/>
  <c r="P8" i="14"/>
  <c r="A8" s="1"/>
  <c r="P11" i="8"/>
  <c r="A11" s="1"/>
  <c r="P8" i="16"/>
  <c r="A8" s="1"/>
  <c r="R10" i="7"/>
  <c r="K17" s="1"/>
  <c r="AE7" i="17"/>
  <c r="AG7"/>
  <c r="Z9"/>
  <c r="L9"/>
  <c r="AB7"/>
  <c r="AE7" i="15"/>
  <c r="AE10" s="1"/>
  <c r="J19" s="1"/>
  <c r="AG6"/>
  <c r="Y7"/>
  <c r="L6"/>
  <c r="S9"/>
  <c r="Z4" i="13"/>
  <c r="Y5"/>
  <c r="L4"/>
  <c r="K4"/>
  <c r="K10" s="1"/>
  <c r="K16" s="1"/>
  <c r="X5" i="10"/>
  <c r="Q5"/>
  <c r="J5"/>
  <c r="AF5"/>
  <c r="AF10" s="1"/>
  <c r="K19" s="1"/>
  <c r="Y4"/>
  <c r="AE6" i="9"/>
  <c r="AE10" s="1"/>
  <c r="J19" s="1"/>
  <c r="X5"/>
  <c r="J6"/>
  <c r="J10" s="1"/>
  <c r="J16" s="1"/>
  <c r="AG8"/>
  <c r="AG6"/>
  <c r="AF8"/>
  <c r="AF6"/>
  <c r="Z8"/>
  <c r="Z6"/>
  <c r="Y8"/>
  <c r="Y6"/>
  <c r="L8"/>
  <c r="L6"/>
  <c r="K8"/>
  <c r="K6"/>
  <c r="S8"/>
  <c r="S6"/>
  <c r="R6"/>
  <c r="AB5"/>
  <c r="AE5" i="7"/>
  <c r="X5"/>
  <c r="Q5"/>
  <c r="J5"/>
  <c r="AG5"/>
  <c r="AF9"/>
  <c r="AF4"/>
  <c r="Z5"/>
  <c r="Y9"/>
  <c r="Y4"/>
  <c r="L5"/>
  <c r="K9"/>
  <c r="K4"/>
  <c r="S5"/>
  <c r="AF9" i="5"/>
  <c r="AF5"/>
  <c r="Y9"/>
  <c r="Y5"/>
  <c r="K9"/>
  <c r="AG7" i="3"/>
  <c r="AG5"/>
  <c r="AF7"/>
  <c r="AF5"/>
  <c r="Z9"/>
  <c r="Z6"/>
  <c r="Y9"/>
  <c r="Y6"/>
  <c r="Y4"/>
  <c r="L6"/>
  <c r="K7"/>
  <c r="S6"/>
  <c r="R6"/>
  <c r="L10" i="10"/>
  <c r="L16" s="1"/>
  <c r="W7" i="15"/>
  <c r="AG9" i="17"/>
  <c r="AF9"/>
  <c r="Z8"/>
  <c r="Y9"/>
  <c r="L8"/>
  <c r="K9"/>
  <c r="K10" s="1"/>
  <c r="K16" s="1"/>
  <c r="S9"/>
  <c r="AG7" i="15"/>
  <c r="AF6"/>
  <c r="AF10" s="1"/>
  <c r="K19" s="1"/>
  <c r="Z7"/>
  <c r="Z5"/>
  <c r="Y6"/>
  <c r="Y10" s="1"/>
  <c r="K18" s="1"/>
  <c r="L7"/>
  <c r="K6"/>
  <c r="S7"/>
  <c r="Z6" i="13"/>
  <c r="Y4"/>
  <c r="L9" i="3"/>
  <c r="S7"/>
  <c r="S5"/>
  <c r="S10" i="7" l="1"/>
  <c r="L17" s="1"/>
  <c r="Z10"/>
  <c r="L18" s="1"/>
  <c r="V10" i="9"/>
  <c r="H18" s="1"/>
  <c r="K10" i="10"/>
  <c r="K16" s="1"/>
  <c r="N10" i="17"/>
  <c r="G17" s="1"/>
  <c r="P10"/>
  <c r="K10" i="15"/>
  <c r="K16" s="1"/>
  <c r="Q10"/>
  <c r="J17" s="1"/>
  <c r="AC10"/>
  <c r="H19" s="1"/>
  <c r="O10"/>
  <c r="H17" s="1"/>
  <c r="V10"/>
  <c r="H18" s="1"/>
  <c r="L10" i="13"/>
  <c r="L16" s="1"/>
  <c r="AG10"/>
  <c r="L19" s="1"/>
  <c r="X10"/>
  <c r="J18" s="1"/>
  <c r="U10" i="9"/>
  <c r="G18" s="1"/>
  <c r="H10"/>
  <c r="H16" s="1"/>
  <c r="L10" i="7"/>
  <c r="L16" s="1"/>
  <c r="AG10"/>
  <c r="L19" s="1"/>
  <c r="R10" i="17"/>
  <c r="K17" s="1"/>
  <c r="S10"/>
  <c r="L17" s="1"/>
  <c r="L10"/>
  <c r="L16" s="1"/>
  <c r="AG10"/>
  <c r="L19" s="1"/>
  <c r="AE10"/>
  <c r="J19" s="1"/>
  <c r="U10"/>
  <c r="G18" s="1"/>
  <c r="G10"/>
  <c r="G16" s="1"/>
  <c r="AG10" i="15"/>
  <c r="L19" s="1"/>
  <c r="H10"/>
  <c r="H16" s="1"/>
  <c r="Q10" i="13"/>
  <c r="J17" s="1"/>
  <c r="H10"/>
  <c r="H16" s="1"/>
  <c r="AC10"/>
  <c r="H19" s="1"/>
  <c r="Y10" i="10"/>
  <c r="K18" s="1"/>
  <c r="O10" i="9"/>
  <c r="H17" s="1"/>
  <c r="R10"/>
  <c r="K17" s="1"/>
  <c r="X10"/>
  <c r="J18" s="1"/>
  <c r="AC10"/>
  <c r="H19" s="1"/>
  <c r="Q10"/>
  <c r="J17" s="1"/>
  <c r="AB9" i="5"/>
  <c r="AD9" s="1"/>
  <c r="H9"/>
  <c r="X9"/>
  <c r="J5"/>
  <c r="V9"/>
  <c r="N9"/>
  <c r="P9" s="1"/>
  <c r="AE5"/>
  <c r="AC5"/>
  <c r="AG10"/>
  <c r="L19" s="1"/>
  <c r="K10"/>
  <c r="K16" s="1"/>
  <c r="S10"/>
  <c r="L17" s="1"/>
  <c r="Z10"/>
  <c r="L18" s="1"/>
  <c r="R10"/>
  <c r="K17" s="1"/>
  <c r="H6" i="3"/>
  <c r="H4"/>
  <c r="X7"/>
  <c r="O7"/>
  <c r="G4"/>
  <c r="I4" s="1"/>
  <c r="J4"/>
  <c r="AE7"/>
  <c r="V6"/>
  <c r="X4"/>
  <c r="Q8"/>
  <c r="G5"/>
  <c r="I5" s="1"/>
  <c r="J6"/>
  <c r="V4"/>
  <c r="N4"/>
  <c r="P4" s="1"/>
  <c r="Q5"/>
  <c r="AE5"/>
  <c r="J5"/>
  <c r="U4"/>
  <c r="W4" s="1"/>
  <c r="O4"/>
  <c r="AE4"/>
  <c r="AB4"/>
  <c r="AD4" s="1"/>
  <c r="AC4"/>
  <c r="U5"/>
  <c r="W5" s="1"/>
  <c r="O5"/>
  <c r="H5"/>
  <c r="Q4"/>
  <c r="AB8"/>
  <c r="AD8" s="1"/>
  <c r="X8"/>
  <c r="X5"/>
  <c r="U6"/>
  <c r="W6" s="1"/>
  <c r="G7"/>
  <c r="I7" s="1"/>
  <c r="J8"/>
  <c r="AB6"/>
  <c r="AD6" s="1"/>
  <c r="U7"/>
  <c r="W7" s="1"/>
  <c r="Q6"/>
  <c r="H7"/>
  <c r="O8"/>
  <c r="J7"/>
  <c r="AE8"/>
  <c r="Q7"/>
  <c r="G6"/>
  <c r="I6" s="1"/>
  <c r="H8"/>
  <c r="AE6"/>
  <c r="AC6"/>
  <c r="O6"/>
  <c r="AB7"/>
  <c r="AD7" s="1"/>
  <c r="N7"/>
  <c r="P7" s="1"/>
  <c r="AC8"/>
  <c r="AC7"/>
  <c r="X6"/>
  <c r="G8"/>
  <c r="I8" s="1"/>
  <c r="N8"/>
  <c r="P8" s="1"/>
  <c r="N6"/>
  <c r="P6" s="1"/>
  <c r="U8"/>
  <c r="W8" s="1"/>
  <c r="V8"/>
  <c r="R10"/>
  <c r="K17" s="1"/>
  <c r="K10"/>
  <c r="K16" s="1"/>
  <c r="I17" i="9"/>
  <c r="T10"/>
  <c r="M17" s="1"/>
  <c r="Z10" i="10"/>
  <c r="L18" s="1"/>
  <c r="AD4" i="13"/>
  <c r="AD10" s="1"/>
  <c r="AH10" s="1"/>
  <c r="M19" s="1"/>
  <c r="AB10"/>
  <c r="G19" s="1"/>
  <c r="W4"/>
  <c r="W10" s="1"/>
  <c r="U10"/>
  <c r="G18" s="1"/>
  <c r="P4"/>
  <c r="P10" s="1"/>
  <c r="N10"/>
  <c r="G17" s="1"/>
  <c r="N10" i="9"/>
  <c r="G17" s="1"/>
  <c r="W4"/>
  <c r="W10" s="1"/>
  <c r="G10"/>
  <c r="G16" s="1"/>
  <c r="O10" i="13"/>
  <c r="H17" s="1"/>
  <c r="I4"/>
  <c r="I10" s="1"/>
  <c r="I16" s="1"/>
  <c r="G10"/>
  <c r="G16" s="1"/>
  <c r="J10"/>
  <c r="J16" s="1"/>
  <c r="V10"/>
  <c r="H18" s="1"/>
  <c r="R10" i="10"/>
  <c r="K17" s="1"/>
  <c r="AG10"/>
  <c r="L19" s="1"/>
  <c r="L10" i="15"/>
  <c r="L16" s="1"/>
  <c r="G6" i="5"/>
  <c r="I6" s="1"/>
  <c r="V6"/>
  <c r="AC6"/>
  <c r="AE6"/>
  <c r="Q6"/>
  <c r="H6"/>
  <c r="U6"/>
  <c r="W6" s="1"/>
  <c r="N6"/>
  <c r="P6" s="1"/>
  <c r="X6"/>
  <c r="J6"/>
  <c r="AB6"/>
  <c r="AD6" s="1"/>
  <c r="O10" i="17"/>
  <c r="H17" s="1"/>
  <c r="J10"/>
  <c r="J16" s="1"/>
  <c r="I4"/>
  <c r="I10" s="1"/>
  <c r="I16" s="1"/>
  <c r="Y10"/>
  <c r="K18" s="1"/>
  <c r="AF10"/>
  <c r="K19" s="1"/>
  <c r="W5"/>
  <c r="W10" s="1"/>
  <c r="I18" s="1"/>
  <c r="H10"/>
  <c r="H16" s="1"/>
  <c r="S10" i="15"/>
  <c r="L17" s="1"/>
  <c r="Y10" i="13"/>
  <c r="K18" s="1"/>
  <c r="P19"/>
  <c r="AE7" i="10"/>
  <c r="AE10" s="1"/>
  <c r="J19" s="1"/>
  <c r="O7"/>
  <c r="O10" s="1"/>
  <c r="U7"/>
  <c r="H7"/>
  <c r="H10" s="1"/>
  <c r="AC7"/>
  <c r="AC10" s="1"/>
  <c r="J7"/>
  <c r="J10" s="1"/>
  <c r="J16" s="1"/>
  <c r="Q7"/>
  <c r="Q10" s="1"/>
  <c r="J17" s="1"/>
  <c r="G7"/>
  <c r="AB7"/>
  <c r="V7"/>
  <c r="V10" s="1"/>
  <c r="N7"/>
  <c r="X7"/>
  <c r="X10" s="1"/>
  <c r="J18" s="1"/>
  <c r="M10" i="9"/>
  <c r="M16" s="1"/>
  <c r="O16" s="1"/>
  <c r="P16" s="1"/>
  <c r="AC6" i="7"/>
  <c r="AC10" s="1"/>
  <c r="H6"/>
  <c r="H10" s="1"/>
  <c r="H16" s="1"/>
  <c r="O6"/>
  <c r="O10" s="1"/>
  <c r="H17" s="1"/>
  <c r="AE6"/>
  <c r="AE10" s="1"/>
  <c r="J19" s="1"/>
  <c r="J6"/>
  <c r="J10" s="1"/>
  <c r="J16" s="1"/>
  <c r="X6"/>
  <c r="X10" s="1"/>
  <c r="J18" s="1"/>
  <c r="N6"/>
  <c r="P6" s="1"/>
  <c r="U6"/>
  <c r="V6"/>
  <c r="V10" s="1"/>
  <c r="H18" s="1"/>
  <c r="G6"/>
  <c r="Q6"/>
  <c r="Q10" s="1"/>
  <c r="J17" s="1"/>
  <c r="AB6"/>
  <c r="AC4" i="5"/>
  <c r="O4"/>
  <c r="O10" s="1"/>
  <c r="H17" s="1"/>
  <c r="V4"/>
  <c r="AE4"/>
  <c r="U4"/>
  <c r="X4"/>
  <c r="J4"/>
  <c r="N4"/>
  <c r="H4"/>
  <c r="AB4"/>
  <c r="Q4"/>
  <c r="G4"/>
  <c r="L10" i="3"/>
  <c r="L16" s="1"/>
  <c r="AD9"/>
  <c r="Q10" i="17"/>
  <c r="J17" s="1"/>
  <c r="Z10" i="13"/>
  <c r="L18" s="1"/>
  <c r="I19"/>
  <c r="X10" i="17"/>
  <c r="J18" s="1"/>
  <c r="Z10"/>
  <c r="L18" s="1"/>
  <c r="X10" i="15"/>
  <c r="J18" s="1"/>
  <c r="P8"/>
  <c r="P10" s="1"/>
  <c r="I17" s="1"/>
  <c r="N10"/>
  <c r="G17" s="1"/>
  <c r="W8"/>
  <c r="U10"/>
  <c r="G18" s="1"/>
  <c r="AD8"/>
  <c r="AD10" s="1"/>
  <c r="AB10"/>
  <c r="G19" s="1"/>
  <c r="I8"/>
  <c r="I10" s="1"/>
  <c r="G10"/>
  <c r="G16" s="1"/>
  <c r="W10"/>
  <c r="P7" i="7"/>
  <c r="Z10" i="3"/>
  <c r="L18" s="1"/>
  <c r="AF10"/>
  <c r="K19" s="1"/>
  <c r="AG10"/>
  <c r="L19" s="1"/>
  <c r="Y10" i="5"/>
  <c r="K18" s="1"/>
  <c r="AF10"/>
  <c r="K19" s="1"/>
  <c r="Y10" i="7"/>
  <c r="K18" s="1"/>
  <c r="AD5" i="9"/>
  <c r="AD10" s="1"/>
  <c r="AB10"/>
  <c r="G19" s="1"/>
  <c r="AD7" i="17"/>
  <c r="AD10" s="1"/>
  <c r="AB10"/>
  <c r="G19" s="1"/>
  <c r="I17"/>
  <c r="S10" i="3"/>
  <c r="L17" s="1"/>
  <c r="Y10"/>
  <c r="K18" s="1"/>
  <c r="K10" i="7"/>
  <c r="K16" s="1"/>
  <c r="AF10"/>
  <c r="K19" s="1"/>
  <c r="S10" i="9"/>
  <c r="L17" s="1"/>
  <c r="K10"/>
  <c r="K16" s="1"/>
  <c r="L10"/>
  <c r="L16" s="1"/>
  <c r="Y10"/>
  <c r="K18" s="1"/>
  <c r="Z10"/>
  <c r="L18" s="1"/>
  <c r="AF10"/>
  <c r="K19" s="1"/>
  <c r="AG10"/>
  <c r="L19" s="1"/>
  <c r="Z10" i="15"/>
  <c r="L18" s="1"/>
  <c r="G10" i="3" l="1"/>
  <c r="G16" s="1"/>
  <c r="AA10" i="17"/>
  <c r="M18" s="1"/>
  <c r="AA10" i="15"/>
  <c r="M18" s="1"/>
  <c r="Q10" i="5"/>
  <c r="J17" s="1"/>
  <c r="AC10"/>
  <c r="H19" s="1"/>
  <c r="M10" i="13"/>
  <c r="M16" s="1"/>
  <c r="X10" i="5"/>
  <c r="J18" s="1"/>
  <c r="AB10" i="3"/>
  <c r="G19" s="1"/>
  <c r="V10"/>
  <c r="H18" s="1"/>
  <c r="AE10"/>
  <c r="J19" s="1"/>
  <c r="O10"/>
  <c r="H17" s="1"/>
  <c r="X10"/>
  <c r="J18" s="1"/>
  <c r="H10"/>
  <c r="H16" s="1"/>
  <c r="J10"/>
  <c r="J16" s="1"/>
  <c r="W10"/>
  <c r="I18" s="1"/>
  <c r="I10"/>
  <c r="I16" s="1"/>
  <c r="AD10"/>
  <c r="I19" s="1"/>
  <c r="P10"/>
  <c r="I17" s="1"/>
  <c r="Q10"/>
  <c r="J17" s="1"/>
  <c r="AC10"/>
  <c r="H19" s="1"/>
  <c r="U10"/>
  <c r="G18" s="1"/>
  <c r="N10"/>
  <c r="G17" s="1"/>
  <c r="I18" i="9"/>
  <c r="AA10"/>
  <c r="M18" s="1"/>
  <c r="P18" s="1"/>
  <c r="S16" s="1"/>
  <c r="T16" s="1"/>
  <c r="T10" i="13"/>
  <c r="M17" s="1"/>
  <c r="I17"/>
  <c r="AA10"/>
  <c r="M18" s="1"/>
  <c r="P18" s="1"/>
  <c r="I18"/>
  <c r="P10" i="7"/>
  <c r="T10" s="1"/>
  <c r="M17" s="1"/>
  <c r="N10"/>
  <c r="G17" s="1"/>
  <c r="AE10" i="5"/>
  <c r="J19" s="1"/>
  <c r="T10" i="17"/>
  <c r="M17" s="1"/>
  <c r="H10" i="5"/>
  <c r="H16" s="1"/>
  <c r="J10"/>
  <c r="J16" s="1"/>
  <c r="V10"/>
  <c r="H18" s="1"/>
  <c r="M10" i="17"/>
  <c r="M16" s="1"/>
  <c r="H18" i="10"/>
  <c r="H16"/>
  <c r="P7"/>
  <c r="P10" s="1"/>
  <c r="I17" s="1"/>
  <c r="N10"/>
  <c r="G17" s="1"/>
  <c r="AD7"/>
  <c r="AD10" s="1"/>
  <c r="I19" s="1"/>
  <c r="AB10"/>
  <c r="G19" s="1"/>
  <c r="H19"/>
  <c r="W7"/>
  <c r="W10" s="1"/>
  <c r="I18" s="1"/>
  <c r="U10"/>
  <c r="G18" s="1"/>
  <c r="I7"/>
  <c r="I10" s="1"/>
  <c r="I16" s="1"/>
  <c r="G10"/>
  <c r="G16" s="1"/>
  <c r="H17"/>
  <c r="O17" i="9"/>
  <c r="AB10" i="7"/>
  <c r="G19" s="1"/>
  <c r="AD6"/>
  <c r="AD10" s="1"/>
  <c r="I19" s="1"/>
  <c r="I6"/>
  <c r="I10" s="1"/>
  <c r="I16" s="1"/>
  <c r="G10"/>
  <c r="G16" s="1"/>
  <c r="W6"/>
  <c r="W10" s="1"/>
  <c r="U10"/>
  <c r="G18" s="1"/>
  <c r="H19"/>
  <c r="AH10"/>
  <c r="M19" s="1"/>
  <c r="AD4" i="5"/>
  <c r="AD10" s="1"/>
  <c r="I19" s="1"/>
  <c r="AB10"/>
  <c r="G19" s="1"/>
  <c r="W4"/>
  <c r="W10" s="1"/>
  <c r="U10"/>
  <c r="G18" s="1"/>
  <c r="I4"/>
  <c r="I10" s="1"/>
  <c r="I16" s="1"/>
  <c r="G10"/>
  <c r="G16" s="1"/>
  <c r="P4"/>
  <c r="P10" s="1"/>
  <c r="I17" s="1"/>
  <c r="N10"/>
  <c r="G17" s="1"/>
  <c r="I18" i="15"/>
  <c r="T10"/>
  <c r="M17" s="1"/>
  <c r="M10"/>
  <c r="M16" s="1"/>
  <c r="I16"/>
  <c r="AH10"/>
  <c r="M19" s="1"/>
  <c r="P19" s="1"/>
  <c r="I19"/>
  <c r="I19" i="17"/>
  <c r="AH10"/>
  <c r="M19" s="1"/>
  <c r="P19" s="1"/>
  <c r="I19" i="9"/>
  <c r="AH10"/>
  <c r="M19" s="1"/>
  <c r="P19" s="1"/>
  <c r="P18" i="17" l="1"/>
  <c r="O16" i="13"/>
  <c r="P16" s="1"/>
  <c r="S18" s="1"/>
  <c r="O17"/>
  <c r="M10" i="7"/>
  <c r="M16" s="1"/>
  <c r="O16" s="1"/>
  <c r="P16" s="1"/>
  <c r="I17"/>
  <c r="AA10" i="3"/>
  <c r="M18" s="1"/>
  <c r="O16" i="15"/>
  <c r="P16" s="1"/>
  <c r="M10" i="3"/>
  <c r="M16" s="1"/>
  <c r="AH10"/>
  <c r="M19" s="1"/>
  <c r="T10"/>
  <c r="M17" s="1"/>
  <c r="O17" s="1"/>
  <c r="P17" s="1"/>
  <c r="O17" i="17"/>
  <c r="P17" s="1"/>
  <c r="O17" i="15"/>
  <c r="S17" s="1"/>
  <c r="W17" s="1"/>
  <c r="O16" i="17"/>
  <c r="P16" s="1"/>
  <c r="S16" s="1"/>
  <c r="T16" s="1"/>
  <c r="T10" i="10"/>
  <c r="M17" s="1"/>
  <c r="AH10"/>
  <c r="M19" s="1"/>
  <c r="P19" s="1"/>
  <c r="M10"/>
  <c r="M16" s="1"/>
  <c r="O16" s="1"/>
  <c r="AA10"/>
  <c r="M18" s="1"/>
  <c r="P18" s="1"/>
  <c r="S18" i="9"/>
  <c r="T18" s="1"/>
  <c r="P18" i="15"/>
  <c r="S17" i="9"/>
  <c r="P17"/>
  <c r="T19" s="1"/>
  <c r="AA10" i="7"/>
  <c r="M18" s="1"/>
  <c r="P18" s="1"/>
  <c r="I18"/>
  <c r="P18" i="3"/>
  <c r="P19"/>
  <c r="I18" i="5"/>
  <c r="AA10"/>
  <c r="M18" s="1"/>
  <c r="AH10"/>
  <c r="M19" s="1"/>
  <c r="M10"/>
  <c r="M16" s="1"/>
  <c r="T10"/>
  <c r="M17" s="1"/>
  <c r="O17" i="7" l="1"/>
  <c r="P17" s="1"/>
  <c r="S16" i="13"/>
  <c r="T16" s="1"/>
  <c r="W18" i="9"/>
  <c r="X18" s="1"/>
  <c r="O16" i="3"/>
  <c r="P16" s="1"/>
  <c r="S16" s="1"/>
  <c r="T16" s="1"/>
  <c r="T19" i="15"/>
  <c r="P17"/>
  <c r="T17" s="1"/>
  <c r="T19" i="13"/>
  <c r="T19" i="17"/>
  <c r="S18"/>
  <c r="W18" s="1"/>
  <c r="W19"/>
  <c r="AA19" s="1"/>
  <c r="S17"/>
  <c r="W17" s="1"/>
  <c r="S16" i="15"/>
  <c r="T16" s="1"/>
  <c r="P17" i="13"/>
  <c r="S17"/>
  <c r="S17" i="7"/>
  <c r="W17" s="1"/>
  <c r="S17" i="3"/>
  <c r="W17" s="1"/>
  <c r="O17" i="10"/>
  <c r="W16" i="9"/>
  <c r="W19"/>
  <c r="AA19" s="1"/>
  <c r="P19" i="7"/>
  <c r="O16" i="5"/>
  <c r="W16" i="17"/>
  <c r="S18" i="15"/>
  <c r="P16" i="10"/>
  <c r="W17" i="9"/>
  <c r="T17"/>
  <c r="P18" i="5"/>
  <c r="P19"/>
  <c r="P16"/>
  <c r="O17"/>
  <c r="S16" i="7"/>
  <c r="T16" s="1"/>
  <c r="S18"/>
  <c r="T18" i="13"/>
  <c r="W18"/>
  <c r="S18" i="3" l="1"/>
  <c r="W18" s="1"/>
  <c r="T17" i="7"/>
  <c r="X17" s="1"/>
  <c r="T19"/>
  <c r="W19" s="1"/>
  <c r="AA19" s="1"/>
  <c r="W16" i="13"/>
  <c r="AA16" s="1"/>
  <c r="X16" i="17"/>
  <c r="W19" i="15"/>
  <c r="AA19" s="1"/>
  <c r="W19" i="13"/>
  <c r="X19" s="1"/>
  <c r="X19" i="9"/>
  <c r="T19" i="3"/>
  <c r="W19" s="1"/>
  <c r="AA19" s="1"/>
  <c r="T17"/>
  <c r="X17" s="1"/>
  <c r="X17" i="15"/>
  <c r="W16"/>
  <c r="X16" s="1"/>
  <c r="T17" i="17"/>
  <c r="X17" s="1"/>
  <c r="T18"/>
  <c r="X18" s="1"/>
  <c r="W17" i="13"/>
  <c r="T17"/>
  <c r="S18" i="5"/>
  <c r="W18" s="1"/>
  <c r="S16"/>
  <c r="T16" s="1"/>
  <c r="AA19" i="13"/>
  <c r="P17" i="10"/>
  <c r="S17"/>
  <c r="W17" s="1"/>
  <c r="X17" i="9"/>
  <c r="AA18" s="1"/>
  <c r="AA16" i="17"/>
  <c r="AB16" s="1"/>
  <c r="X19"/>
  <c r="AB19" s="1"/>
  <c r="AA16" i="9"/>
  <c r="X16"/>
  <c r="W18" i="15"/>
  <c r="T18"/>
  <c r="S16" i="10"/>
  <c r="S18"/>
  <c r="T19"/>
  <c r="P17" i="5"/>
  <c r="S17"/>
  <c r="T19"/>
  <c r="T18" i="3"/>
  <c r="AB19" i="9"/>
  <c r="T18" i="5"/>
  <c r="W18" i="7"/>
  <c r="T18"/>
  <c r="X18" i="13"/>
  <c r="W16" i="3" l="1"/>
  <c r="AA16" s="1"/>
  <c r="AE16" s="1"/>
  <c r="W16" i="7"/>
  <c r="X16" s="1"/>
  <c r="X16" i="13"/>
  <c r="AE16"/>
  <c r="AF16" s="1"/>
  <c r="AB16"/>
  <c r="AA17" i="17"/>
  <c r="AB17" s="1"/>
  <c r="AE19" s="1"/>
  <c r="AA18"/>
  <c r="AB18" s="1"/>
  <c r="X19" i="15"/>
  <c r="AB19" s="1"/>
  <c r="AB19" i="13"/>
  <c r="AA16" i="7"/>
  <c r="AB16" s="1"/>
  <c r="AA16" i="15"/>
  <c r="X17" i="13"/>
  <c r="AA18" s="1"/>
  <c r="W19" i="5"/>
  <c r="AA19" s="1"/>
  <c r="AE16" i="17"/>
  <c r="AF16" s="1"/>
  <c r="T17" i="10"/>
  <c r="X17" s="1"/>
  <c r="AE18" i="9"/>
  <c r="AB18"/>
  <c r="AA17"/>
  <c r="AB17" s="1"/>
  <c r="AE17" s="1"/>
  <c r="AI17" s="1"/>
  <c r="X19" i="3"/>
  <c r="X18" i="15"/>
  <c r="AB16" i="9"/>
  <c r="AE16"/>
  <c r="X18" i="3"/>
  <c r="AA17" s="1"/>
  <c r="AB17" s="1"/>
  <c r="AE18" i="17"/>
  <c r="T18" i="10"/>
  <c r="W18"/>
  <c r="T16"/>
  <c r="W16" s="1"/>
  <c r="W17" i="5"/>
  <c r="T17"/>
  <c r="W16"/>
  <c r="AB19" i="3"/>
  <c r="AE17" i="17"/>
  <c r="AF17" s="1"/>
  <c r="X19" i="7"/>
  <c r="X18" i="5"/>
  <c r="X18" i="7"/>
  <c r="AE16"/>
  <c r="X16" i="3" l="1"/>
  <c r="AB16" s="1"/>
  <c r="AB19" i="7"/>
  <c r="AI16" i="13"/>
  <c r="AF19" i="17"/>
  <c r="AF18"/>
  <c r="AI16"/>
  <c r="L28" s="1"/>
  <c r="AA17" i="13"/>
  <c r="AB17" s="1"/>
  <c r="AE17" s="1"/>
  <c r="AF17" s="1"/>
  <c r="X19" i="5"/>
  <c r="AE16" i="15"/>
  <c r="AI16" s="1"/>
  <c r="AB16"/>
  <c r="AB18" i="13"/>
  <c r="AE18"/>
  <c r="AE19" i="9"/>
  <c r="AF19" s="1"/>
  <c r="AF18"/>
  <c r="W19" i="10"/>
  <c r="X19" s="1"/>
  <c r="AF17" i="9"/>
  <c r="AJ17" s="1"/>
  <c r="J29" s="1"/>
  <c r="AE17" i="3"/>
  <c r="AI17" s="1"/>
  <c r="K29" s="1"/>
  <c r="AE19"/>
  <c r="AA18"/>
  <c r="AE18" s="1"/>
  <c r="AA17" i="15"/>
  <c r="AB17" s="1"/>
  <c r="AA18"/>
  <c r="X18" i="10"/>
  <c r="AA17" s="1"/>
  <c r="AB17" s="1"/>
  <c r="AF16" i="9"/>
  <c r="AI16"/>
  <c r="AI17" i="17"/>
  <c r="F29" s="1"/>
  <c r="X16" i="10"/>
  <c r="AA16"/>
  <c r="X16" i="5"/>
  <c r="AA16"/>
  <c r="X17"/>
  <c r="AA17" s="1"/>
  <c r="AB17" s="1"/>
  <c r="AF16" i="3"/>
  <c r="AI16"/>
  <c r="AI18" i="17"/>
  <c r="L30" s="1"/>
  <c r="F29" i="9"/>
  <c r="K29"/>
  <c r="L29"/>
  <c r="AI16" i="7"/>
  <c r="AF16"/>
  <c r="AA18"/>
  <c r="AA17"/>
  <c r="AB17" s="1"/>
  <c r="K28" i="17"/>
  <c r="F28"/>
  <c r="K28" i="13"/>
  <c r="AJ16"/>
  <c r="J28" s="1"/>
  <c r="L28"/>
  <c r="F28"/>
  <c r="K30" i="17"/>
  <c r="AI17" i="13" l="1"/>
  <c r="F29" s="1"/>
  <c r="AF18"/>
  <c r="AI19" i="17"/>
  <c r="AJ16"/>
  <c r="J28" s="1"/>
  <c r="AF16" i="15"/>
  <c r="AJ16" s="1"/>
  <c r="J28" s="1"/>
  <c r="AE19" i="13"/>
  <c r="AF19" s="1"/>
  <c r="AI19" s="1"/>
  <c r="F31" s="1"/>
  <c r="O31" s="1"/>
  <c r="AA19" i="10"/>
  <c r="AF17" i="3"/>
  <c r="K28" i="15"/>
  <c r="F28"/>
  <c r="L28"/>
  <c r="AI19" i="9"/>
  <c r="K31" s="1"/>
  <c r="AB18" i="3"/>
  <c r="AF18" s="1"/>
  <c r="AF19"/>
  <c r="AI18" i="9"/>
  <c r="K30" s="1"/>
  <c r="AA18" i="10"/>
  <c r="AB18" s="1"/>
  <c r="L29" i="17"/>
  <c r="AJ17"/>
  <c r="J29" s="1"/>
  <c r="K29"/>
  <c r="M29" s="1"/>
  <c r="AB18" i="15"/>
  <c r="AE18"/>
  <c r="AE17"/>
  <c r="AE19"/>
  <c r="AF19" s="1"/>
  <c r="AB19" i="10"/>
  <c r="AE19" s="1"/>
  <c r="AJ16" i="9"/>
  <c r="J28" s="1"/>
  <c r="F28"/>
  <c r="K28"/>
  <c r="L28"/>
  <c r="L30"/>
  <c r="AB19" i="5"/>
  <c r="AE19" s="1"/>
  <c r="AE16" i="10"/>
  <c r="AB16"/>
  <c r="F29" i="3"/>
  <c r="AA18" i="5"/>
  <c r="AB18" s="1"/>
  <c r="AB16"/>
  <c r="AE16"/>
  <c r="L29" i="3"/>
  <c r="M29" s="1"/>
  <c r="AJ17"/>
  <c r="J29" s="1"/>
  <c r="AJ16"/>
  <c r="J28" s="1"/>
  <c r="L28"/>
  <c r="K28"/>
  <c r="F28"/>
  <c r="AJ18" i="17"/>
  <c r="J30" s="1"/>
  <c r="F31" i="9"/>
  <c r="O31" s="1"/>
  <c r="L31"/>
  <c r="F30" i="17"/>
  <c r="O30" s="1"/>
  <c r="M29" i="9"/>
  <c r="AE18" i="7"/>
  <c r="AB18"/>
  <c r="L28"/>
  <c r="K28"/>
  <c r="F28"/>
  <c r="AJ16"/>
  <c r="J28" s="1"/>
  <c r="M28" i="17"/>
  <c r="AE17" i="7"/>
  <c r="AE19"/>
  <c r="L29" i="13"/>
  <c r="AJ17"/>
  <c r="J29" s="1"/>
  <c r="AJ19" i="17"/>
  <c r="J31" s="1"/>
  <c r="K31"/>
  <c r="F31"/>
  <c r="O31" s="1"/>
  <c r="L31"/>
  <c r="M30"/>
  <c r="M28" i="13"/>
  <c r="K29" l="1"/>
  <c r="M29" s="1"/>
  <c r="Q30" i="17"/>
  <c r="AI18" i="13"/>
  <c r="AJ18" s="1"/>
  <c r="J30" s="1"/>
  <c r="AE18" i="10"/>
  <c r="AF18" s="1"/>
  <c r="AJ19" i="9"/>
  <c r="J31" s="1"/>
  <c r="AE17" i="5"/>
  <c r="AF17" s="1"/>
  <c r="AF19"/>
  <c r="M28" i="15"/>
  <c r="F30" i="9"/>
  <c r="O30" s="1"/>
  <c r="AE18" i="5"/>
  <c r="AF18" s="1"/>
  <c r="AJ18" i="9"/>
  <c r="J30" s="1"/>
  <c r="M30"/>
  <c r="AF18" i="15"/>
  <c r="AI19" s="1"/>
  <c r="P30" i="17"/>
  <c r="L31" i="13"/>
  <c r="AE17" i="10"/>
  <c r="AI17" s="1"/>
  <c r="M28" i="7"/>
  <c r="AI17" i="15"/>
  <c r="AF17"/>
  <c r="AJ19" i="13"/>
  <c r="J31" s="1"/>
  <c r="AF19" i="10"/>
  <c r="M28" i="9"/>
  <c r="O29" s="1"/>
  <c r="AF19" i="7"/>
  <c r="AF16" i="10"/>
  <c r="AI16"/>
  <c r="AF16" i="5"/>
  <c r="AI16"/>
  <c r="AI18" i="3"/>
  <c r="AI19"/>
  <c r="M28"/>
  <c r="O28" s="1"/>
  <c r="Q28" s="1"/>
  <c r="O29" i="17"/>
  <c r="P29" s="1"/>
  <c r="S31" i="9"/>
  <c r="M31"/>
  <c r="O28" i="17"/>
  <c r="Q28" s="1"/>
  <c r="K31" i="13"/>
  <c r="AI17" i="5"/>
  <c r="AF18" i="7"/>
  <c r="AI17"/>
  <c r="AF17"/>
  <c r="S31" i="13"/>
  <c r="M31" i="17"/>
  <c r="Q31" s="1"/>
  <c r="S31"/>
  <c r="P31"/>
  <c r="K30" i="13" l="1"/>
  <c r="L30"/>
  <c r="F30"/>
  <c r="O30" s="1"/>
  <c r="Q31" i="9"/>
  <c r="P30"/>
  <c r="AI18" i="15"/>
  <c r="K30" s="1"/>
  <c r="AF17" i="10"/>
  <c r="AJ17" s="1"/>
  <c r="J29" s="1"/>
  <c r="Q30" i="9"/>
  <c r="P31"/>
  <c r="P28" i="3"/>
  <c r="M31" i="13"/>
  <c r="K31" i="15"/>
  <c r="F31"/>
  <c r="O31" s="1"/>
  <c r="S31" s="1"/>
  <c r="L31"/>
  <c r="AJ19"/>
  <c r="J31" s="1"/>
  <c r="AI19" i="10"/>
  <c r="L31" s="1"/>
  <c r="AI18"/>
  <c r="AJ18" s="1"/>
  <c r="J30" s="1"/>
  <c r="AJ19"/>
  <c r="J31" s="1"/>
  <c r="AI18" i="7"/>
  <c r="AJ18" s="1"/>
  <c r="J30" s="1"/>
  <c r="S29" i="17"/>
  <c r="W29" s="1"/>
  <c r="AJ17" i="15"/>
  <c r="J29" s="1"/>
  <c r="L29"/>
  <c r="K29"/>
  <c r="F29"/>
  <c r="Q29" i="9"/>
  <c r="P29"/>
  <c r="S29"/>
  <c r="W29" s="1"/>
  <c r="O28"/>
  <c r="Q29" i="17"/>
  <c r="F28" i="10"/>
  <c r="K28"/>
  <c r="L28"/>
  <c r="AJ16"/>
  <c r="J28" s="1"/>
  <c r="K29"/>
  <c r="L29"/>
  <c r="F29"/>
  <c r="F28" i="5"/>
  <c r="K28"/>
  <c r="AJ16"/>
  <c r="J28" s="1"/>
  <c r="L28"/>
  <c r="K31" i="3"/>
  <c r="L31"/>
  <c r="AJ19"/>
  <c r="J31" s="1"/>
  <c r="F31"/>
  <c r="O31" s="1"/>
  <c r="L30"/>
  <c r="F30"/>
  <c r="O30" s="1"/>
  <c r="AJ18"/>
  <c r="J30" s="1"/>
  <c r="K30"/>
  <c r="O29"/>
  <c r="Q29" s="1"/>
  <c r="P28" i="17"/>
  <c r="T31" s="1"/>
  <c r="P31" i="13"/>
  <c r="AI19" i="5"/>
  <c r="AI18"/>
  <c r="K29"/>
  <c r="F29"/>
  <c r="AJ17"/>
  <c r="J29" s="1"/>
  <c r="L29"/>
  <c r="K29" i="7"/>
  <c r="F29"/>
  <c r="AJ17"/>
  <c r="J29" s="1"/>
  <c r="L29"/>
  <c r="AI19"/>
  <c r="U31" i="17"/>
  <c r="O28" i="13"/>
  <c r="O29"/>
  <c r="P30"/>
  <c r="L30" i="7" l="1"/>
  <c r="M30" i="13"/>
  <c r="Q30" s="1"/>
  <c r="Q31"/>
  <c r="L30" i="15"/>
  <c r="F30"/>
  <c r="O30" s="1"/>
  <c r="K31" i="10"/>
  <c r="M31" s="1"/>
  <c r="AJ18" i="15"/>
  <c r="J30" s="1"/>
  <c r="P30" s="1"/>
  <c r="F31" i="10"/>
  <c r="O31" s="1"/>
  <c r="S31" s="1"/>
  <c r="T31" i="9"/>
  <c r="K30" i="7"/>
  <c r="K30" i="10"/>
  <c r="M31" i="15"/>
  <c r="S30" i="17"/>
  <c r="U30" s="1"/>
  <c r="U29"/>
  <c r="L30" i="10"/>
  <c r="F30"/>
  <c r="O30" s="1"/>
  <c r="P30" s="1"/>
  <c r="P28" i="9"/>
  <c r="F30" i="7"/>
  <c r="O30" s="1"/>
  <c r="P30" s="1"/>
  <c r="M29" i="15"/>
  <c r="M30"/>
  <c r="M29" i="10"/>
  <c r="Q28" i="9"/>
  <c r="U31"/>
  <c r="U29"/>
  <c r="T29"/>
  <c r="T29" i="17"/>
  <c r="S28"/>
  <c r="T28" s="1"/>
  <c r="M28" i="10"/>
  <c r="M30" i="3"/>
  <c r="M28" i="5"/>
  <c r="S31" i="3"/>
  <c r="P31"/>
  <c r="M31"/>
  <c r="Q31" s="1"/>
  <c r="P30"/>
  <c r="Q30"/>
  <c r="S29"/>
  <c r="U29" s="1"/>
  <c r="P29"/>
  <c r="AJ19" i="5"/>
  <c r="J31" s="1"/>
  <c r="L31"/>
  <c r="K31"/>
  <c r="F31"/>
  <c r="O31" s="1"/>
  <c r="M29"/>
  <c r="F30"/>
  <c r="O30" s="1"/>
  <c r="L30"/>
  <c r="K30"/>
  <c r="AJ18"/>
  <c r="J30" s="1"/>
  <c r="AJ19" i="7"/>
  <c r="J31" s="1"/>
  <c r="K31"/>
  <c r="L31"/>
  <c r="F31"/>
  <c r="O31" s="1"/>
  <c r="M29"/>
  <c r="O29" s="1"/>
  <c r="Q28" i="13"/>
  <c r="P28"/>
  <c r="P29"/>
  <c r="Q29"/>
  <c r="U31" s="1"/>
  <c r="S29"/>
  <c r="M30" i="7" l="1"/>
  <c r="Q30" s="1"/>
  <c r="Q30" i="15"/>
  <c r="Q31"/>
  <c r="P31"/>
  <c r="W30" i="17"/>
  <c r="Y30" s="1"/>
  <c r="T30"/>
  <c r="M30" i="10"/>
  <c r="Q30" s="1"/>
  <c r="S30" i="9"/>
  <c r="U30" s="1"/>
  <c r="U31" i="3"/>
  <c r="S28" i="9"/>
  <c r="X29" s="1"/>
  <c r="P31" i="10"/>
  <c r="O28"/>
  <c r="Q28" s="1"/>
  <c r="X29" i="17"/>
  <c r="U28"/>
  <c r="Y29" s="1"/>
  <c r="O28" i="15"/>
  <c r="O29"/>
  <c r="T31" i="13"/>
  <c r="O29" i="10"/>
  <c r="Q31"/>
  <c r="T31" i="3"/>
  <c r="O28" i="5"/>
  <c r="P28" s="1"/>
  <c r="S28" i="3"/>
  <c r="S30"/>
  <c r="W29"/>
  <c r="T29"/>
  <c r="M31" i="7"/>
  <c r="Q31" s="1"/>
  <c r="Q28" i="5"/>
  <c r="P30"/>
  <c r="M30"/>
  <c r="Q30" s="1"/>
  <c r="M31"/>
  <c r="O29"/>
  <c r="Q31"/>
  <c r="S31"/>
  <c r="P31"/>
  <c r="P29" i="7"/>
  <c r="Q29"/>
  <c r="S29"/>
  <c r="O28"/>
  <c r="S31"/>
  <c r="P31"/>
  <c r="T29" i="13"/>
  <c r="U29"/>
  <c r="W29"/>
  <c r="S30"/>
  <c r="S28"/>
  <c r="X30" i="17" l="1"/>
  <c r="AA29" s="1"/>
  <c r="U28" i="9"/>
  <c r="T28"/>
  <c r="T30"/>
  <c r="W28" i="17"/>
  <c r="X28" s="1"/>
  <c r="Y29" i="9"/>
  <c r="W30"/>
  <c r="Y30" s="1"/>
  <c r="P28" i="10"/>
  <c r="S28" s="1"/>
  <c r="W31" i="17"/>
  <c r="X31" s="1"/>
  <c r="P29" i="15"/>
  <c r="S29"/>
  <c r="Q29"/>
  <c r="U31" s="1"/>
  <c r="T31"/>
  <c r="P28"/>
  <c r="Q28"/>
  <c r="S29" i="10"/>
  <c r="Q29"/>
  <c r="U31" s="1"/>
  <c r="P29"/>
  <c r="T29" s="1"/>
  <c r="T30" i="3"/>
  <c r="W30"/>
  <c r="U30"/>
  <c r="T28"/>
  <c r="U28"/>
  <c r="X29"/>
  <c r="Y29"/>
  <c r="P29" i="5"/>
  <c r="T31" s="1"/>
  <c r="S29"/>
  <c r="Q29"/>
  <c r="U31" s="1"/>
  <c r="S28"/>
  <c r="S30"/>
  <c r="Q28" i="7"/>
  <c r="P28"/>
  <c r="T29" s="1"/>
  <c r="W29"/>
  <c r="U29"/>
  <c r="U31"/>
  <c r="T30" i="13"/>
  <c r="U30"/>
  <c r="W30"/>
  <c r="U28"/>
  <c r="Y29" s="1"/>
  <c r="T28"/>
  <c r="X29" s="1"/>
  <c r="Y28" i="17"/>
  <c r="AA28" l="1"/>
  <c r="AC28" s="1"/>
  <c r="AA30"/>
  <c r="AE30" s="1"/>
  <c r="W31" i="9"/>
  <c r="W28"/>
  <c r="AA28" s="1"/>
  <c r="X30"/>
  <c r="AA30" s="1"/>
  <c r="S30" i="10"/>
  <c r="U30" s="1"/>
  <c r="AA31" i="17"/>
  <c r="AB31" s="1"/>
  <c r="Y31"/>
  <c r="T29" i="15"/>
  <c r="W29"/>
  <c r="U29"/>
  <c r="S30"/>
  <c r="S28"/>
  <c r="T31" i="10"/>
  <c r="AC30" i="17"/>
  <c r="AC29"/>
  <c r="U28" i="10"/>
  <c r="T28"/>
  <c r="W30"/>
  <c r="U29"/>
  <c r="W29"/>
  <c r="T31" i="7"/>
  <c r="W28" i="3"/>
  <c r="W31"/>
  <c r="X30"/>
  <c r="Y30"/>
  <c r="AB29" i="17"/>
  <c r="U28" i="5"/>
  <c r="T28"/>
  <c r="T29"/>
  <c r="U29"/>
  <c r="W29"/>
  <c r="U30"/>
  <c r="T30"/>
  <c r="W30"/>
  <c r="X31" i="9"/>
  <c r="AA31"/>
  <c r="Y31"/>
  <c r="S30" i="7"/>
  <c r="S28"/>
  <c r="AE28" i="17"/>
  <c r="W31" i="13"/>
  <c r="W28"/>
  <c r="X30"/>
  <c r="Y30"/>
  <c r="AA29" i="9" l="1"/>
  <c r="AB28" i="17"/>
  <c r="AG30"/>
  <c r="AB30"/>
  <c r="X28" i="9"/>
  <c r="AB28" s="1"/>
  <c r="Y28"/>
  <c r="AC31" i="17"/>
  <c r="AE29" s="1"/>
  <c r="AG29" s="1"/>
  <c r="T30" i="10"/>
  <c r="X30" s="1"/>
  <c r="AB29" i="9"/>
  <c r="U30" i="15"/>
  <c r="T30"/>
  <c r="W30"/>
  <c r="X29"/>
  <c r="Y29"/>
  <c r="T28"/>
  <c r="U28"/>
  <c r="AC29" i="9"/>
  <c r="AF30" i="17"/>
  <c r="W28" i="10"/>
  <c r="W31"/>
  <c r="Y29"/>
  <c r="X29"/>
  <c r="Y30"/>
  <c r="AA29" i="3"/>
  <c r="AC29" s="1"/>
  <c r="X31"/>
  <c r="AA31"/>
  <c r="Y31"/>
  <c r="Y28"/>
  <c r="AA28"/>
  <c r="X28"/>
  <c r="AA30"/>
  <c r="AB30" i="9"/>
  <c r="AC30"/>
  <c r="AE30"/>
  <c r="AE28"/>
  <c r="AC28"/>
  <c r="W31" i="5"/>
  <c r="W28"/>
  <c r="AB31" i="9"/>
  <c r="AC31"/>
  <c r="Y30" i="5"/>
  <c r="X30"/>
  <c r="Y29"/>
  <c r="X29"/>
  <c r="AA30" i="13"/>
  <c r="AE30" s="1"/>
  <c r="U30" i="7"/>
  <c r="T30"/>
  <c r="W30"/>
  <c r="T28"/>
  <c r="X29" s="1"/>
  <c r="U28"/>
  <c r="Y29" s="1"/>
  <c r="AA29" i="13"/>
  <c r="AA31"/>
  <c r="X31"/>
  <c r="Y31"/>
  <c r="AA28"/>
  <c r="X28"/>
  <c r="Y28"/>
  <c r="AG28" i="17"/>
  <c r="AF28"/>
  <c r="AI28"/>
  <c r="AE31" l="1"/>
  <c r="AF31" s="1"/>
  <c r="AB29" i="3"/>
  <c r="W31" i="15"/>
  <c r="W28"/>
  <c r="Y30"/>
  <c r="X30"/>
  <c r="AC29" i="13"/>
  <c r="AA29" i="10"/>
  <c r="AB29" i="13"/>
  <c r="AB30"/>
  <c r="X31" i="10"/>
  <c r="AA31"/>
  <c r="Y31"/>
  <c r="Y28"/>
  <c r="AC29" s="1"/>
  <c r="AA28"/>
  <c r="X28"/>
  <c r="AB29" s="1"/>
  <c r="AA30"/>
  <c r="AB31" i="3"/>
  <c r="AC31"/>
  <c r="AC30"/>
  <c r="AE30"/>
  <c r="AB30"/>
  <c r="AB28"/>
  <c r="AC28"/>
  <c r="AE28"/>
  <c r="AF29" i="17"/>
  <c r="AG31"/>
  <c r="AI31" s="1"/>
  <c r="AK31" s="1"/>
  <c r="AC30" i="13"/>
  <c r="AG30" s="1"/>
  <c r="AA29" i="5"/>
  <c r="AI29" i="17"/>
  <c r="AJ29" s="1"/>
  <c r="AE29" i="9"/>
  <c r="AE31"/>
  <c r="Y31" i="5"/>
  <c r="X31"/>
  <c r="AA31"/>
  <c r="AG30" i="9"/>
  <c r="AF30"/>
  <c r="Y28" i="5"/>
  <c r="X28"/>
  <c r="AA28"/>
  <c r="AG28" i="9"/>
  <c r="AF28"/>
  <c r="AI28"/>
  <c r="AA30" i="5"/>
  <c r="Y30" i="7"/>
  <c r="X30"/>
  <c r="W31"/>
  <c r="W28"/>
  <c r="AE28" i="13"/>
  <c r="AB28"/>
  <c r="AF30" s="1"/>
  <c r="AC28"/>
  <c r="AB31"/>
  <c r="AC31"/>
  <c r="AJ28" i="17"/>
  <c r="F40"/>
  <c r="AK28"/>
  <c r="AA30" i="15" l="1"/>
  <c r="AB30" s="1"/>
  <c r="AA28"/>
  <c r="X28"/>
  <c r="Y28"/>
  <c r="X31"/>
  <c r="AA31"/>
  <c r="Y31"/>
  <c r="AA29"/>
  <c r="AB31" i="10"/>
  <c r="AC31"/>
  <c r="AC30"/>
  <c r="AE30"/>
  <c r="AB30"/>
  <c r="AE28"/>
  <c r="AB28"/>
  <c r="AC28"/>
  <c r="AB29" i="5"/>
  <c r="AC29"/>
  <c r="AE31" i="3"/>
  <c r="AI28"/>
  <c r="AF28"/>
  <c r="AG28"/>
  <c r="AF30"/>
  <c r="AG30"/>
  <c r="AE29"/>
  <c r="AI30" i="17"/>
  <c r="AK30" s="1"/>
  <c r="F43"/>
  <c r="J43" s="1"/>
  <c r="AK29"/>
  <c r="F41"/>
  <c r="K41" s="1"/>
  <c r="AJ31"/>
  <c r="AE31" i="13"/>
  <c r="AF31" s="1"/>
  <c r="AA30" i="7"/>
  <c r="AE30" s="1"/>
  <c r="AB28" i="5"/>
  <c r="AE28"/>
  <c r="AC28"/>
  <c r="AC31"/>
  <c r="AB31"/>
  <c r="AI29" i="9"/>
  <c r="AF29"/>
  <c r="AG29"/>
  <c r="AB30" i="5"/>
  <c r="AC30"/>
  <c r="AE30"/>
  <c r="AJ28" i="9"/>
  <c r="AK28"/>
  <c r="F40"/>
  <c r="AF31"/>
  <c r="AG31"/>
  <c r="AA31" i="7"/>
  <c r="X31"/>
  <c r="Y31"/>
  <c r="AC30"/>
  <c r="Y28"/>
  <c r="AA28"/>
  <c r="X28"/>
  <c r="AE29" i="13"/>
  <c r="AG29" s="1"/>
  <c r="AA29" i="7"/>
  <c r="AI28" i="13"/>
  <c r="AF28"/>
  <c r="AG28"/>
  <c r="J40" i="17"/>
  <c r="L40"/>
  <c r="K40"/>
  <c r="AJ30" l="1"/>
  <c r="AE30" i="15"/>
  <c r="AC30"/>
  <c r="AC29"/>
  <c r="AB29"/>
  <c r="AB28"/>
  <c r="AE28"/>
  <c r="AC28"/>
  <c r="AC31"/>
  <c r="AB31"/>
  <c r="AG31" i="13"/>
  <c r="AI31" s="1"/>
  <c r="AJ31" s="1"/>
  <c r="AE29" i="10"/>
  <c r="AI29" s="1"/>
  <c r="AE31"/>
  <c r="AG31" s="1"/>
  <c r="AI28"/>
  <c r="AF28"/>
  <c r="AG28"/>
  <c r="AG30"/>
  <c r="AF30"/>
  <c r="AE29" i="5"/>
  <c r="AI29" s="1"/>
  <c r="AG31" i="3"/>
  <c r="AF31"/>
  <c r="AG29"/>
  <c r="AI29"/>
  <c r="AF29"/>
  <c r="AK28"/>
  <c r="AJ28"/>
  <c r="F40"/>
  <c r="F42" i="17"/>
  <c r="O42" s="1"/>
  <c r="L43"/>
  <c r="O43"/>
  <c r="K43"/>
  <c r="M43" s="1"/>
  <c r="AE31" i="5"/>
  <c r="AG31" s="1"/>
  <c r="J41" i="17"/>
  <c r="L41"/>
  <c r="M41" s="1"/>
  <c r="AB30" i="7"/>
  <c r="M40" i="17"/>
  <c r="AI29" i="13"/>
  <c r="F41" s="1"/>
  <c r="AF29"/>
  <c r="AI30" i="9"/>
  <c r="AI31"/>
  <c r="AF29" i="5"/>
  <c r="AG30"/>
  <c r="AF30"/>
  <c r="AF31"/>
  <c r="K40" i="9"/>
  <c r="L40"/>
  <c r="J40"/>
  <c r="F41"/>
  <c r="AJ29"/>
  <c r="AK29"/>
  <c r="AI28" i="5"/>
  <c r="AG28"/>
  <c r="AF28"/>
  <c r="AC29" i="7"/>
  <c r="AB29"/>
  <c r="AC31"/>
  <c r="AB31"/>
  <c r="AB28"/>
  <c r="AE28"/>
  <c r="AC28"/>
  <c r="AJ28" i="13"/>
  <c r="F40"/>
  <c r="AK28"/>
  <c r="AG29" i="10" l="1"/>
  <c r="AG30" i="15"/>
  <c r="AF30"/>
  <c r="AF29" i="10"/>
  <c r="AF31"/>
  <c r="AI30" s="1"/>
  <c r="K42" i="17"/>
  <c r="R42" s="1"/>
  <c r="AI30" i="13"/>
  <c r="F42" s="1"/>
  <c r="L42" s="1"/>
  <c r="AG29" i="5"/>
  <c r="AF28" i="15"/>
  <c r="AI28"/>
  <c r="AG28"/>
  <c r="AE29"/>
  <c r="AE31"/>
  <c r="F43" i="13"/>
  <c r="K43" s="1"/>
  <c r="AK31"/>
  <c r="AK29"/>
  <c r="AG30" i="7"/>
  <c r="AI31" i="3"/>
  <c r="F43" s="1"/>
  <c r="L42" i="17"/>
  <c r="J42"/>
  <c r="P42" s="1"/>
  <c r="F40" i="10"/>
  <c r="AK28"/>
  <c r="AJ28"/>
  <c r="AJ29"/>
  <c r="AK29"/>
  <c r="F41"/>
  <c r="AF30" i="7"/>
  <c r="AI30" i="3"/>
  <c r="J40"/>
  <c r="L40"/>
  <c r="K40"/>
  <c r="F41"/>
  <c r="AK29"/>
  <c r="AJ29"/>
  <c r="S43" i="17"/>
  <c r="R43"/>
  <c r="AJ29" i="13"/>
  <c r="M40" i="9"/>
  <c r="AI30" i="5"/>
  <c r="AK30" s="1"/>
  <c r="O40" i="17"/>
  <c r="P40" s="1"/>
  <c r="O41"/>
  <c r="R41" s="1"/>
  <c r="K41" i="9"/>
  <c r="L41"/>
  <c r="J41"/>
  <c r="AK30"/>
  <c r="AJ30"/>
  <c r="F42"/>
  <c r="AJ30" i="13"/>
  <c r="AI31" i="5"/>
  <c r="AK28"/>
  <c r="F40"/>
  <c r="AJ28"/>
  <c r="F41"/>
  <c r="AJ29"/>
  <c r="AK29"/>
  <c r="AJ31" i="9"/>
  <c r="F43"/>
  <c r="AK31"/>
  <c r="AF28" i="7"/>
  <c r="AG28"/>
  <c r="AI28"/>
  <c r="AE31"/>
  <c r="AE29"/>
  <c r="K40" i="13"/>
  <c r="J40"/>
  <c r="L40"/>
  <c r="J43"/>
  <c r="K41"/>
  <c r="L41"/>
  <c r="J41"/>
  <c r="AJ31" i="3" l="1"/>
  <c r="M42" i="17"/>
  <c r="Q42" s="1"/>
  <c r="L43" i="13"/>
  <c r="M43" s="1"/>
  <c r="O42"/>
  <c r="J42"/>
  <c r="AI31" i="10"/>
  <c r="AK31" s="1"/>
  <c r="K42" i="13"/>
  <c r="M42" s="1"/>
  <c r="AK30"/>
  <c r="O43"/>
  <c r="S43" s="1"/>
  <c r="AK31" i="3"/>
  <c r="Q43" i="17"/>
  <c r="P43"/>
  <c r="AK28" i="15"/>
  <c r="AJ28"/>
  <c r="F40"/>
  <c r="AG31"/>
  <c r="AF31"/>
  <c r="AI29"/>
  <c r="F41" s="1"/>
  <c r="AF29"/>
  <c r="AG29"/>
  <c r="AK29" s="1"/>
  <c r="L41" i="10"/>
  <c r="K41"/>
  <c r="J41"/>
  <c r="F42"/>
  <c r="AJ30"/>
  <c r="AK30"/>
  <c r="J40"/>
  <c r="L40"/>
  <c r="K40"/>
  <c r="AK30" i="3"/>
  <c r="F42"/>
  <c r="AJ30"/>
  <c r="L43"/>
  <c r="O43"/>
  <c r="J43"/>
  <c r="K43"/>
  <c r="M40"/>
  <c r="J41"/>
  <c r="L41"/>
  <c r="K41"/>
  <c r="R40" i="17"/>
  <c r="F42" i="5"/>
  <c r="K42" s="1"/>
  <c r="AJ30"/>
  <c r="Q40" i="17"/>
  <c r="P41"/>
  <c r="V43"/>
  <c r="S41"/>
  <c r="V41" s="1"/>
  <c r="Q41"/>
  <c r="O43" i="9"/>
  <c r="J43"/>
  <c r="L43"/>
  <c r="K43"/>
  <c r="J41" i="5"/>
  <c r="L41"/>
  <c r="K41"/>
  <c r="M41" i="9"/>
  <c r="O41" s="1"/>
  <c r="J40" i="5"/>
  <c r="L40"/>
  <c r="K40"/>
  <c r="AK31"/>
  <c r="F43"/>
  <c r="AJ31"/>
  <c r="L42" i="9"/>
  <c r="K42"/>
  <c r="J42"/>
  <c r="O42"/>
  <c r="AF31" i="7"/>
  <c r="AG31"/>
  <c r="AF29"/>
  <c r="AG29"/>
  <c r="AI29"/>
  <c r="AJ28"/>
  <c r="F40"/>
  <c r="AK28"/>
  <c r="M41" i="13"/>
  <c r="M40"/>
  <c r="P43" l="1"/>
  <c r="P42"/>
  <c r="T43" i="17"/>
  <c r="U43"/>
  <c r="Q42" i="13"/>
  <c r="AJ31" i="10"/>
  <c r="F43"/>
  <c r="J43" s="1"/>
  <c r="R42" i="13"/>
  <c r="R43"/>
  <c r="M41" i="10"/>
  <c r="L41" i="15"/>
  <c r="J41"/>
  <c r="K41"/>
  <c r="AI30"/>
  <c r="AI31"/>
  <c r="L40"/>
  <c r="K40"/>
  <c r="J40"/>
  <c r="AJ29"/>
  <c r="U41" i="17"/>
  <c r="S42"/>
  <c r="W42" s="1"/>
  <c r="Q43" i="13"/>
  <c r="O43" i="10"/>
  <c r="L43"/>
  <c r="K42"/>
  <c r="J42"/>
  <c r="O42"/>
  <c r="L42"/>
  <c r="M40"/>
  <c r="J42" i="5"/>
  <c r="L42"/>
  <c r="R43" i="3"/>
  <c r="O42" i="5"/>
  <c r="R42" s="1"/>
  <c r="S43" i="3"/>
  <c r="P43"/>
  <c r="M41"/>
  <c r="O41" s="1"/>
  <c r="M43"/>
  <c r="J42"/>
  <c r="L42"/>
  <c r="O42"/>
  <c r="K42"/>
  <c r="Q41"/>
  <c r="S40" i="17"/>
  <c r="U40" s="1"/>
  <c r="W41"/>
  <c r="T41"/>
  <c r="M42" i="9"/>
  <c r="Q42" s="1"/>
  <c r="M42" i="5"/>
  <c r="M43" i="9"/>
  <c r="O41" i="13"/>
  <c r="S41" s="1"/>
  <c r="J43" i="5"/>
  <c r="O43"/>
  <c r="K43"/>
  <c r="L43"/>
  <c r="R43" i="9"/>
  <c r="S43"/>
  <c r="P43"/>
  <c r="M40" i="5"/>
  <c r="O40" i="9"/>
  <c r="M41" i="5"/>
  <c r="R42" i="9"/>
  <c r="P42"/>
  <c r="P41"/>
  <c r="Q41"/>
  <c r="S41"/>
  <c r="R41"/>
  <c r="O40" i="13"/>
  <c r="R40" s="1"/>
  <c r="J40" i="7"/>
  <c r="K40"/>
  <c r="L40"/>
  <c r="AK29"/>
  <c r="F41"/>
  <c r="AJ29"/>
  <c r="AI31"/>
  <c r="AI30"/>
  <c r="K43" i="10" l="1"/>
  <c r="M43" s="1"/>
  <c r="M41" i="15"/>
  <c r="P40" i="13"/>
  <c r="O41" i="10"/>
  <c r="P41" s="1"/>
  <c r="T42" i="17"/>
  <c r="X42" s="1"/>
  <c r="T40"/>
  <c r="V42"/>
  <c r="AJ31" i="15"/>
  <c r="AK31"/>
  <c r="F43"/>
  <c r="M40"/>
  <c r="O40" s="1"/>
  <c r="AJ30"/>
  <c r="AK30"/>
  <c r="F42"/>
  <c r="P41" i="13"/>
  <c r="T41" s="1"/>
  <c r="Q41"/>
  <c r="U43" s="1"/>
  <c r="Q43" i="9"/>
  <c r="U43" s="1"/>
  <c r="P42" i="5"/>
  <c r="Q43" i="3"/>
  <c r="U42" i="17"/>
  <c r="Y42" s="1"/>
  <c r="V40"/>
  <c r="W40" s="1"/>
  <c r="X41"/>
  <c r="Y41"/>
  <c r="P42" i="10"/>
  <c r="R42"/>
  <c r="P43"/>
  <c r="S43"/>
  <c r="R43"/>
  <c r="R41"/>
  <c r="S41"/>
  <c r="O40"/>
  <c r="M42"/>
  <c r="Q42" s="1"/>
  <c r="Q42" i="5"/>
  <c r="O41"/>
  <c r="R41" s="1"/>
  <c r="M42" i="3"/>
  <c r="O40"/>
  <c r="R40" s="1"/>
  <c r="R42"/>
  <c r="P42"/>
  <c r="P41"/>
  <c r="R41"/>
  <c r="S41"/>
  <c r="V43"/>
  <c r="Q42"/>
  <c r="T43" i="13"/>
  <c r="Q40"/>
  <c r="R41"/>
  <c r="V43" s="1"/>
  <c r="Q40" i="9"/>
  <c r="P40"/>
  <c r="T41" s="1"/>
  <c r="R40"/>
  <c r="V43"/>
  <c r="T43"/>
  <c r="M43" i="5"/>
  <c r="Q43" s="1"/>
  <c r="U41" i="9"/>
  <c r="W41"/>
  <c r="V41"/>
  <c r="P43" i="5"/>
  <c r="S43"/>
  <c r="R43"/>
  <c r="O40"/>
  <c r="F43" i="7"/>
  <c r="AK31"/>
  <c r="AJ31"/>
  <c r="J41"/>
  <c r="K41"/>
  <c r="L41"/>
  <c r="AJ30"/>
  <c r="F42"/>
  <c r="AK30"/>
  <c r="M40"/>
  <c r="W41" i="13"/>
  <c r="S42" l="1"/>
  <c r="T42" s="1"/>
  <c r="Q41" i="10"/>
  <c r="U41" s="1"/>
  <c r="S40" i="13"/>
  <c r="X41" s="1"/>
  <c r="O41" i="15"/>
  <c r="R41" s="1"/>
  <c r="P40"/>
  <c r="R40"/>
  <c r="Q40"/>
  <c r="J42"/>
  <c r="O42"/>
  <c r="L42"/>
  <c r="K42"/>
  <c r="J43"/>
  <c r="L43"/>
  <c r="K43"/>
  <c r="O43"/>
  <c r="U41" i="13"/>
  <c r="V41"/>
  <c r="Q43" i="10"/>
  <c r="U43" s="1"/>
  <c r="W43" i="17"/>
  <c r="Z43" s="1"/>
  <c r="Z42"/>
  <c r="Z41"/>
  <c r="P40" i="10"/>
  <c r="Q40"/>
  <c r="R40"/>
  <c r="T43"/>
  <c r="V43"/>
  <c r="W41"/>
  <c r="V41"/>
  <c r="T41"/>
  <c r="S41" i="5"/>
  <c r="W41" s="1"/>
  <c r="P41"/>
  <c r="Q41"/>
  <c r="U43" s="1"/>
  <c r="Q40" i="3"/>
  <c r="P40"/>
  <c r="T41" s="1"/>
  <c r="U43"/>
  <c r="W41"/>
  <c r="V41"/>
  <c r="U41"/>
  <c r="T43" i="5"/>
  <c r="R40"/>
  <c r="Q40"/>
  <c r="P40"/>
  <c r="V43"/>
  <c r="V41"/>
  <c r="S40" i="9"/>
  <c r="S42"/>
  <c r="M41" i="7"/>
  <c r="O40" s="1"/>
  <c r="O42"/>
  <c r="J42"/>
  <c r="L42"/>
  <c r="K42"/>
  <c r="L43"/>
  <c r="J43"/>
  <c r="O43"/>
  <c r="K43"/>
  <c r="Y40" i="17"/>
  <c r="Z40"/>
  <c r="X40"/>
  <c r="AA40"/>
  <c r="W42" i="13" l="1"/>
  <c r="X42" s="1"/>
  <c r="T40"/>
  <c r="V42"/>
  <c r="S41" i="15"/>
  <c r="U42" i="13"/>
  <c r="U40"/>
  <c r="Y41" s="1"/>
  <c r="V40"/>
  <c r="Z41" s="1"/>
  <c r="Q41" i="15"/>
  <c r="U41" s="1"/>
  <c r="AA42" i="17"/>
  <c r="AE42" s="1"/>
  <c r="S42" i="3"/>
  <c r="T42" s="1"/>
  <c r="P41" i="15"/>
  <c r="Y43" i="17"/>
  <c r="AA43"/>
  <c r="AD43" s="1"/>
  <c r="X43"/>
  <c r="AA41"/>
  <c r="AD41" s="1"/>
  <c r="M43" i="15"/>
  <c r="S43"/>
  <c r="P43"/>
  <c r="R43"/>
  <c r="Q43"/>
  <c r="R42"/>
  <c r="P42"/>
  <c r="M42"/>
  <c r="Q42" s="1"/>
  <c r="W41"/>
  <c r="V41"/>
  <c r="U41" i="5"/>
  <c r="T41"/>
  <c r="AC42" i="17"/>
  <c r="S40" i="10"/>
  <c r="S42"/>
  <c r="T43" i="3"/>
  <c r="S40"/>
  <c r="X41" s="1"/>
  <c r="AB42" i="17"/>
  <c r="R40" i="7"/>
  <c r="P40"/>
  <c r="T42" i="9"/>
  <c r="U42"/>
  <c r="W42"/>
  <c r="V42"/>
  <c r="O41" i="7"/>
  <c r="P41" s="1"/>
  <c r="Y41" i="9"/>
  <c r="U40"/>
  <c r="T40"/>
  <c r="X41" s="1"/>
  <c r="V40"/>
  <c r="S40" i="5"/>
  <c r="S42"/>
  <c r="Z41" i="9"/>
  <c r="M43" i="7"/>
  <c r="Q40"/>
  <c r="S43"/>
  <c r="P43"/>
  <c r="R43"/>
  <c r="P42"/>
  <c r="R42"/>
  <c r="M42"/>
  <c r="Q42" s="1"/>
  <c r="AB40" i="17"/>
  <c r="AE40"/>
  <c r="AC40"/>
  <c r="AD40"/>
  <c r="Y42" i="13"/>
  <c r="U42" i="3" l="1"/>
  <c r="Z42" i="13"/>
  <c r="T41" i="15"/>
  <c r="AD42" i="17"/>
  <c r="W40" i="13"/>
  <c r="Z40" s="1"/>
  <c r="W43"/>
  <c r="Z43" s="1"/>
  <c r="Q41" i="7"/>
  <c r="W42" i="3"/>
  <c r="V42"/>
  <c r="T43" i="15"/>
  <c r="AB43" i="17"/>
  <c r="AC43"/>
  <c r="AB41"/>
  <c r="AC41"/>
  <c r="AG42"/>
  <c r="S40" i="15"/>
  <c r="X41" s="1"/>
  <c r="S42"/>
  <c r="Y41"/>
  <c r="U43"/>
  <c r="V43"/>
  <c r="Q43" i="7"/>
  <c r="U43" s="1"/>
  <c r="U40" i="3"/>
  <c r="Y41" s="1"/>
  <c r="T40"/>
  <c r="AH42" i="17"/>
  <c r="U42" i="10"/>
  <c r="T42"/>
  <c r="W42"/>
  <c r="V42"/>
  <c r="T40"/>
  <c r="U40"/>
  <c r="V40"/>
  <c r="Z41" s="1"/>
  <c r="Y41"/>
  <c r="V40" i="3"/>
  <c r="Z41"/>
  <c r="AF42" i="17"/>
  <c r="AA42" i="13"/>
  <c r="R41" i="7"/>
  <c r="S41"/>
  <c r="V42" i="5"/>
  <c r="U42"/>
  <c r="W42"/>
  <c r="T42"/>
  <c r="Z42" i="9"/>
  <c r="Y42"/>
  <c r="X42"/>
  <c r="U40" i="5"/>
  <c r="Y41" s="1"/>
  <c r="V40"/>
  <c r="T40"/>
  <c r="X41" s="1"/>
  <c r="W40" i="9"/>
  <c r="W43"/>
  <c r="Z41" i="5"/>
  <c r="AA41" i="13"/>
  <c r="S42" i="7"/>
  <c r="S40"/>
  <c r="V43"/>
  <c r="T43"/>
  <c r="X40" i="13"/>
  <c r="AI40" i="17"/>
  <c r="AF40"/>
  <c r="AG40"/>
  <c r="AH40"/>
  <c r="X43" i="13"/>
  <c r="U41" i="7" l="1"/>
  <c r="AA43" i="13"/>
  <c r="AD43" s="1"/>
  <c r="Y43"/>
  <c r="AB41"/>
  <c r="AD42"/>
  <c r="Z41" i="15"/>
  <c r="AA40" i="13"/>
  <c r="AB40" s="1"/>
  <c r="Y40"/>
  <c r="Z42" i="3"/>
  <c r="Y42"/>
  <c r="X42"/>
  <c r="AE43" i="17"/>
  <c r="AH43" s="1"/>
  <c r="AE42" i="13"/>
  <c r="AC42"/>
  <c r="AE41" i="17"/>
  <c r="AI41" s="1"/>
  <c r="F53" s="1"/>
  <c r="T42" i="15"/>
  <c r="W42"/>
  <c r="V42"/>
  <c r="U42"/>
  <c r="U40"/>
  <c r="T40"/>
  <c r="V40"/>
  <c r="AB42" i="13"/>
  <c r="V41" i="7"/>
  <c r="W40" i="3"/>
  <c r="X40" s="1"/>
  <c r="W43"/>
  <c r="X43" s="1"/>
  <c r="AD41" i="13"/>
  <c r="W40" i="10"/>
  <c r="W43"/>
  <c r="X41"/>
  <c r="Y42"/>
  <c r="X42"/>
  <c r="Z42"/>
  <c r="T41" i="7"/>
  <c r="W41"/>
  <c r="Y41" s="1"/>
  <c r="X40" i="9"/>
  <c r="AA40"/>
  <c r="Z40"/>
  <c r="Y40"/>
  <c r="AA41"/>
  <c r="AA42"/>
  <c r="X42" i="5"/>
  <c r="Y42"/>
  <c r="Z42"/>
  <c r="AC41" i="13"/>
  <c r="Z43" i="9"/>
  <c r="AA43"/>
  <c r="Y43"/>
  <c r="X43"/>
  <c r="W40" i="5"/>
  <c r="W43"/>
  <c r="U42" i="7"/>
  <c r="V42"/>
  <c r="T42"/>
  <c r="W42"/>
  <c r="T40"/>
  <c r="V40"/>
  <c r="U40"/>
  <c r="AL40" i="17"/>
  <c r="AJ40"/>
  <c r="F52"/>
  <c r="G17" i="16" s="1"/>
  <c r="AK40" i="17"/>
  <c r="AD40" i="13"/>
  <c r="AF42" l="1"/>
  <c r="AE40"/>
  <c r="AI40" s="1"/>
  <c r="AC40"/>
  <c r="AB43"/>
  <c r="AC43"/>
  <c r="AG42"/>
  <c r="AF43" i="17"/>
  <c r="AG43"/>
  <c r="AA41" i="3"/>
  <c r="AD41" s="1"/>
  <c r="Y43"/>
  <c r="AA42"/>
  <c r="AB42" s="1"/>
  <c r="AA40"/>
  <c r="AB40" s="1"/>
  <c r="Y40"/>
  <c r="Z40"/>
  <c r="AH42" i="13"/>
  <c r="AG41" i="17"/>
  <c r="AK41" s="1"/>
  <c r="AA43" i="3"/>
  <c r="AF41" i="17"/>
  <c r="AJ41" s="1"/>
  <c r="AH41"/>
  <c r="AL41" s="1"/>
  <c r="W40" i="15"/>
  <c r="W43"/>
  <c r="X42"/>
  <c r="Y42"/>
  <c r="Z42"/>
  <c r="Z43" i="3"/>
  <c r="AA42" i="10"/>
  <c r="AA41"/>
  <c r="X40"/>
  <c r="AA40"/>
  <c r="Z40"/>
  <c r="Y40"/>
  <c r="Z43"/>
  <c r="X43"/>
  <c r="AA43"/>
  <c r="Y43"/>
  <c r="Z41" i="7"/>
  <c r="AE42" i="3"/>
  <c r="AE40"/>
  <c r="AB41"/>
  <c r="X41" i="7"/>
  <c r="X40" i="5"/>
  <c r="Z40"/>
  <c r="Y40"/>
  <c r="AA40"/>
  <c r="AA41"/>
  <c r="AA42"/>
  <c r="AB41" i="9"/>
  <c r="AC41"/>
  <c r="AD41"/>
  <c r="Z43" i="5"/>
  <c r="X43"/>
  <c r="AA43"/>
  <c r="Y43"/>
  <c r="AB43" i="9"/>
  <c r="AD43"/>
  <c r="AC43"/>
  <c r="AD42"/>
  <c r="AB42"/>
  <c r="AE42"/>
  <c r="AC42"/>
  <c r="AC40"/>
  <c r="AE40"/>
  <c r="AD40"/>
  <c r="AB40"/>
  <c r="W43" i="7"/>
  <c r="W40"/>
  <c r="Y42"/>
  <c r="Z42"/>
  <c r="X42"/>
  <c r="J53" i="17"/>
  <c r="K18" i="16" s="1"/>
  <c r="L53" i="17"/>
  <c r="M18" i="16" s="1"/>
  <c r="M53" i="17"/>
  <c r="O18" i="16" s="1"/>
  <c r="K53" i="17"/>
  <c r="L18" i="16" s="1"/>
  <c r="H53" i="17"/>
  <c r="I18" i="16" s="1"/>
  <c r="G53" i="17"/>
  <c r="H18" i="16" s="1"/>
  <c r="G18"/>
  <c r="I53" i="17"/>
  <c r="J18" i="16" s="1"/>
  <c r="H52" i="17"/>
  <c r="I17" i="16" s="1"/>
  <c r="G52" i="17"/>
  <c r="H17" i="16" s="1"/>
  <c r="J52" i="17"/>
  <c r="K17" i="16" s="1"/>
  <c r="L52" i="17"/>
  <c r="M17" i="16" s="1"/>
  <c r="M52" i="17"/>
  <c r="O17" i="16" s="1"/>
  <c r="K52" i="17"/>
  <c r="L17" i="16" s="1"/>
  <c r="I52" i="17"/>
  <c r="J17" i="16" s="1"/>
  <c r="AF40" i="13"/>
  <c r="AG40"/>
  <c r="AC41" i="3" l="1"/>
  <c r="AE43" i="13"/>
  <c r="AH43" s="1"/>
  <c r="AH40"/>
  <c r="AL40" s="1"/>
  <c r="AE41"/>
  <c r="AI41" s="1"/>
  <c r="AI43" i="17"/>
  <c r="AJ43" s="1"/>
  <c r="AD40" i="3"/>
  <c r="AC43"/>
  <c r="AI42" i="17"/>
  <c r="AJ42" s="1"/>
  <c r="AB43" i="3"/>
  <c r="AC42"/>
  <c r="AD42"/>
  <c r="AH42" s="1"/>
  <c r="AC40"/>
  <c r="AD43"/>
  <c r="AE41" s="1"/>
  <c r="AG43" i="13"/>
  <c r="I31" i="19"/>
  <c r="F48" i="25" s="1"/>
  <c r="AA41" i="15"/>
  <c r="AA42"/>
  <c r="AA40"/>
  <c r="Z40"/>
  <c r="Y40"/>
  <c r="X40"/>
  <c r="Y43"/>
  <c r="X43"/>
  <c r="Z43"/>
  <c r="AA43"/>
  <c r="I37" i="19"/>
  <c r="B68" i="25" s="1"/>
  <c r="AF43" i="13"/>
  <c r="AC40" i="10"/>
  <c r="AE40"/>
  <c r="AD40"/>
  <c r="AB40"/>
  <c r="AC41"/>
  <c r="AB41"/>
  <c r="AD41"/>
  <c r="AD43"/>
  <c r="AC43"/>
  <c r="AB43"/>
  <c r="AE42"/>
  <c r="AC42"/>
  <c r="AB42"/>
  <c r="AD42"/>
  <c r="AG42" i="3"/>
  <c r="AF40"/>
  <c r="AG40"/>
  <c r="AI40"/>
  <c r="AH40"/>
  <c r="AF42"/>
  <c r="AK42" i="17"/>
  <c r="AL42"/>
  <c r="N17" i="16"/>
  <c r="N18"/>
  <c r="AK43" i="17"/>
  <c r="AL43"/>
  <c r="AA41" i="7"/>
  <c r="AG40" i="9"/>
  <c r="AI40"/>
  <c r="AH40"/>
  <c r="AF40"/>
  <c r="AD43" i="5"/>
  <c r="AB43"/>
  <c r="AC43"/>
  <c r="AE43" i="9"/>
  <c r="AE41"/>
  <c r="AC41" i="5"/>
  <c r="AB41"/>
  <c r="AD41"/>
  <c r="AH42" i="9"/>
  <c r="AF42"/>
  <c r="AG42"/>
  <c r="AB42" i="5"/>
  <c r="AE42"/>
  <c r="AD42"/>
  <c r="AC42"/>
  <c r="AB40"/>
  <c r="AC40"/>
  <c r="AD40"/>
  <c r="AE40"/>
  <c r="AA42" i="7"/>
  <c r="Y40"/>
  <c r="Z40"/>
  <c r="AD41" s="1"/>
  <c r="AA40"/>
  <c r="X40"/>
  <c r="Z43"/>
  <c r="X43"/>
  <c r="AA43"/>
  <c r="Y43"/>
  <c r="AK40" i="13"/>
  <c r="AJ40"/>
  <c r="F52"/>
  <c r="F53"/>
  <c r="AH41" l="1"/>
  <c r="AL41" s="1"/>
  <c r="AF41"/>
  <c r="AJ41" s="1"/>
  <c r="AG41"/>
  <c r="AK41" s="1"/>
  <c r="F55" i="17"/>
  <c r="M55" s="1"/>
  <c r="O20" i="16" s="1"/>
  <c r="F54" i="17"/>
  <c r="J54" s="1"/>
  <c r="K19" i="16" s="1"/>
  <c r="AI43" i="13"/>
  <c r="AK43" s="1"/>
  <c r="AE43" i="3"/>
  <c r="AG43" s="1"/>
  <c r="AB41" i="15"/>
  <c r="AI42" i="13"/>
  <c r="AK42" s="1"/>
  <c r="AB43" i="15"/>
  <c r="AD43"/>
  <c r="AC43"/>
  <c r="AC40"/>
  <c r="AE40"/>
  <c r="AB40"/>
  <c r="AD40"/>
  <c r="AD41"/>
  <c r="AC41"/>
  <c r="AD42"/>
  <c r="AB42"/>
  <c r="AE42"/>
  <c r="AC42"/>
  <c r="AH42" i="10"/>
  <c r="AF42"/>
  <c r="AG42"/>
  <c r="AE43"/>
  <c r="AE41"/>
  <c r="AH40"/>
  <c r="AG40"/>
  <c r="AF40"/>
  <c r="AI40"/>
  <c r="AB42" i="7"/>
  <c r="AC41"/>
  <c r="AK40" i="3"/>
  <c r="AJ40"/>
  <c r="AL40"/>
  <c r="F52"/>
  <c r="AH41"/>
  <c r="AF41"/>
  <c r="AI41"/>
  <c r="AG41"/>
  <c r="M54" i="17"/>
  <c r="O19" i="16" s="1"/>
  <c r="G54" i="17"/>
  <c r="H19" i="16" s="1"/>
  <c r="H54" i="17"/>
  <c r="I19" i="16" s="1"/>
  <c r="K54" i="17"/>
  <c r="L19" i="16" s="1"/>
  <c r="L54" i="17"/>
  <c r="M19" i="16" s="1"/>
  <c r="I54" i="17"/>
  <c r="J19" i="16" s="1"/>
  <c r="K55" i="17"/>
  <c r="L20" i="16" s="1"/>
  <c r="H55" i="17"/>
  <c r="I20" i="16" s="1"/>
  <c r="G20"/>
  <c r="G55" i="17"/>
  <c r="H20" i="16" s="1"/>
  <c r="AD42" i="7"/>
  <c r="AB41"/>
  <c r="AE41" i="5"/>
  <c r="AE43"/>
  <c r="AG41" i="9"/>
  <c r="AF41"/>
  <c r="AH41"/>
  <c r="AI41"/>
  <c r="AC42" i="7"/>
  <c r="AI40" i="5"/>
  <c r="AF40"/>
  <c r="AH40"/>
  <c r="AG40"/>
  <c r="AH42"/>
  <c r="AF42"/>
  <c r="AG42"/>
  <c r="AG43" i="9"/>
  <c r="AH43"/>
  <c r="AF43"/>
  <c r="AK40"/>
  <c r="AL40"/>
  <c r="AJ40"/>
  <c r="F52"/>
  <c r="AE42" i="7"/>
  <c r="AD43"/>
  <c r="AB43"/>
  <c r="AC43"/>
  <c r="AE40"/>
  <c r="AB40"/>
  <c r="AC40"/>
  <c r="AD40"/>
  <c r="K53" i="13"/>
  <c r="L18" i="12" s="1"/>
  <c r="L53" i="13"/>
  <c r="M18" i="12" s="1"/>
  <c r="I53" i="13"/>
  <c r="J18" i="12" s="1"/>
  <c r="J53" i="13"/>
  <c r="K18" i="12" s="1"/>
  <c r="H53" i="13"/>
  <c r="I18" i="12" s="1"/>
  <c r="M53" i="13"/>
  <c r="O18" i="12" s="1"/>
  <c r="G53" i="13"/>
  <c r="H18" i="12" s="1"/>
  <c r="G18"/>
  <c r="G52" i="13"/>
  <c r="H17" i="12" s="1"/>
  <c r="I52" i="13"/>
  <c r="J17" i="12" s="1"/>
  <c r="J52" i="13"/>
  <c r="K17" i="12" s="1"/>
  <c r="K52" i="13"/>
  <c r="L17" i="12" s="1"/>
  <c r="H52" i="13"/>
  <c r="I17" i="12" s="1"/>
  <c r="M52" i="13"/>
  <c r="O17" i="12" s="1"/>
  <c r="L52" i="13"/>
  <c r="M17" i="12" s="1"/>
  <c r="G17"/>
  <c r="AF43" i="3" l="1"/>
  <c r="F55" i="13"/>
  <c r="H55" s="1"/>
  <c r="I20" i="12" s="1"/>
  <c r="L55" i="17"/>
  <c r="M20" i="16" s="1"/>
  <c r="N20" s="1"/>
  <c r="I55" i="17"/>
  <c r="J20" i="16" s="1"/>
  <c r="J55" i="17"/>
  <c r="K20" i="16" s="1"/>
  <c r="G19"/>
  <c r="AL43" i="13"/>
  <c r="AJ43"/>
  <c r="AH43" i="3"/>
  <c r="AI43" s="1"/>
  <c r="M55" i="13"/>
  <c r="O20" i="12" s="1"/>
  <c r="AJ42" i="13"/>
  <c r="L55"/>
  <c r="M20" i="12" s="1"/>
  <c r="AL42" i="13"/>
  <c r="F54"/>
  <c r="AE41" i="15"/>
  <c r="AF41" s="1"/>
  <c r="AE43"/>
  <c r="AF43" s="1"/>
  <c r="AF40"/>
  <c r="AG40"/>
  <c r="AH40"/>
  <c r="AI40"/>
  <c r="AF42"/>
  <c r="AG42"/>
  <c r="AH42"/>
  <c r="I25" i="19"/>
  <c r="F43" i="25" s="1"/>
  <c r="I33" i="19"/>
  <c r="B63" i="25" s="1"/>
  <c r="AL40" i="10"/>
  <c r="F52"/>
  <c r="AK40"/>
  <c r="AJ40"/>
  <c r="AH41"/>
  <c r="AF41"/>
  <c r="AG41"/>
  <c r="AI41"/>
  <c r="AF43"/>
  <c r="AG43"/>
  <c r="AH43"/>
  <c r="AH42" i="7"/>
  <c r="AJ41" i="3"/>
  <c r="AL41"/>
  <c r="F53"/>
  <c r="AK41"/>
  <c r="H52"/>
  <c r="I17" i="1" s="1"/>
  <c r="G52" i="3"/>
  <c r="H17" i="1" s="1"/>
  <c r="J52" i="3"/>
  <c r="K17" i="1" s="1"/>
  <c r="L52" i="3"/>
  <c r="M17" i="1" s="1"/>
  <c r="M52" i="3"/>
  <c r="O17" i="1" s="1"/>
  <c r="I52" i="3"/>
  <c r="J17" i="1" s="1"/>
  <c r="K52" i="3"/>
  <c r="L17" i="1" s="1"/>
  <c r="G17"/>
  <c r="AI43" i="9"/>
  <c r="AJ43" s="1"/>
  <c r="U13" i="19"/>
  <c r="N19" i="16"/>
  <c r="AF42" i="7"/>
  <c r="AI42" i="9"/>
  <c r="AL42" s="1"/>
  <c r="G52"/>
  <c r="H17" i="8" s="1"/>
  <c r="J52" i="9"/>
  <c r="K17" i="8" s="1"/>
  <c r="H52" i="9"/>
  <c r="I17" i="8" s="1"/>
  <c r="L52" i="9"/>
  <c r="M17" i="8" s="1"/>
  <c r="I52" i="9"/>
  <c r="J17" i="8" s="1"/>
  <c r="K52" i="9"/>
  <c r="L17" i="8" s="1"/>
  <c r="N17" s="1"/>
  <c r="M52" i="9"/>
  <c r="O17" i="8" s="1"/>
  <c r="G17"/>
  <c r="AI41" i="5"/>
  <c r="AG41"/>
  <c r="AF41"/>
  <c r="AH41"/>
  <c r="AG42" i="7"/>
  <c r="F52" i="5"/>
  <c r="AJ40"/>
  <c r="AL40"/>
  <c r="AK40"/>
  <c r="AL41" i="9"/>
  <c r="AJ41"/>
  <c r="AK41"/>
  <c r="F53"/>
  <c r="AF43" i="5"/>
  <c r="AH43"/>
  <c r="AG43"/>
  <c r="AE43" i="7"/>
  <c r="AH43" s="1"/>
  <c r="AE41"/>
  <c r="AF40"/>
  <c r="AH40"/>
  <c r="AI40"/>
  <c r="AG40"/>
  <c r="N17" i="12"/>
  <c r="N18"/>
  <c r="AI42" i="3" l="1"/>
  <c r="AK42" s="1"/>
  <c r="G55" i="13"/>
  <c r="H20" i="12" s="1"/>
  <c r="I55" i="13"/>
  <c r="J20" i="12" s="1"/>
  <c r="G20"/>
  <c r="J55" i="13"/>
  <c r="K20" i="12" s="1"/>
  <c r="K55" i="13"/>
  <c r="L20" i="12" s="1"/>
  <c r="N20" s="1"/>
  <c r="F54" i="9"/>
  <c r="I54" s="1"/>
  <c r="J19" i="8" s="1"/>
  <c r="AK42" i="9"/>
  <c r="AH41" i="15"/>
  <c r="AI41"/>
  <c r="F53" s="1"/>
  <c r="AG41"/>
  <c r="I54" i="13"/>
  <c r="J19" i="12" s="1"/>
  <c r="G54" i="13"/>
  <c r="H19" i="12" s="1"/>
  <c r="L54" i="13"/>
  <c r="M19" i="12" s="1"/>
  <c r="M54" i="13"/>
  <c r="O19" i="12" s="1"/>
  <c r="J54" i="13"/>
  <c r="K19" i="12" s="1"/>
  <c r="K54" i="13"/>
  <c r="L19" i="12" s="1"/>
  <c r="H54" i="13"/>
  <c r="I19" i="12" s="1"/>
  <c r="G19"/>
  <c r="I19" i="19"/>
  <c r="B58" i="25" s="1"/>
  <c r="AH43" i="15"/>
  <c r="AG43"/>
  <c r="AJ40"/>
  <c r="AL40"/>
  <c r="F52"/>
  <c r="AK40"/>
  <c r="AI43" i="10"/>
  <c r="AK43" s="1"/>
  <c r="AI42"/>
  <c r="F54" s="1"/>
  <c r="F55" i="9"/>
  <c r="I55" s="1"/>
  <c r="J20" i="8" s="1"/>
  <c r="AL43" i="9"/>
  <c r="AJ42" i="3"/>
  <c r="AJ41" i="10"/>
  <c r="F53"/>
  <c r="AK41"/>
  <c r="AL41"/>
  <c r="M52"/>
  <c r="O17" i="11" s="1"/>
  <c r="G17"/>
  <c r="H52" i="10"/>
  <c r="I17" i="11" s="1"/>
  <c r="G52" i="10"/>
  <c r="H17" i="11" s="1"/>
  <c r="J52" i="10"/>
  <c r="K17" i="11" s="1"/>
  <c r="L52" i="10"/>
  <c r="M17" i="11" s="1"/>
  <c r="I52" i="10"/>
  <c r="J17" i="11" s="1"/>
  <c r="K52" i="10"/>
  <c r="L17" i="11" s="1"/>
  <c r="AK43" i="9"/>
  <c r="I7" i="19"/>
  <c r="N17" i="1"/>
  <c r="AJ43" i="3"/>
  <c r="AL43"/>
  <c r="AK43"/>
  <c r="F55"/>
  <c r="J53"/>
  <c r="K18" i="1" s="1"/>
  <c r="L53" i="3"/>
  <c r="M18" i="1" s="1"/>
  <c r="M53" i="3"/>
  <c r="O18" i="1" s="1"/>
  <c r="G18"/>
  <c r="I53" i="3"/>
  <c r="J18" i="1" s="1"/>
  <c r="K53" i="3"/>
  <c r="L18" i="1" s="1"/>
  <c r="N18" s="1"/>
  <c r="H53" i="3"/>
  <c r="I18" i="1" s="1"/>
  <c r="G53" i="3"/>
  <c r="H18" i="1" s="1"/>
  <c r="AJ42" i="9"/>
  <c r="AF43" i="7"/>
  <c r="AI43" i="5"/>
  <c r="F55" s="1"/>
  <c r="AI42"/>
  <c r="AJ42" s="1"/>
  <c r="M55" i="9"/>
  <c r="O20" i="8" s="1"/>
  <c r="G53" i="9"/>
  <c r="H18" i="8" s="1"/>
  <c r="J53" i="9"/>
  <c r="K18" i="8" s="1"/>
  <c r="L53" i="9"/>
  <c r="M18" i="8" s="1"/>
  <c r="H53" i="9"/>
  <c r="I18" i="8" s="1"/>
  <c r="I53" i="9"/>
  <c r="J18" i="8" s="1"/>
  <c r="K53" i="9"/>
  <c r="L18" i="8" s="1"/>
  <c r="G18"/>
  <c r="M53" i="9"/>
  <c r="O18" i="8" s="1"/>
  <c r="AJ41" i="5"/>
  <c r="AK41"/>
  <c r="F53"/>
  <c r="AL41"/>
  <c r="L52"/>
  <c r="M17" i="4" s="1"/>
  <c r="K52" i="5"/>
  <c r="L17" i="4" s="1"/>
  <c r="M52" i="5"/>
  <c r="O17" i="4" s="1"/>
  <c r="G17"/>
  <c r="J52" i="5"/>
  <c r="K17" i="4" s="1"/>
  <c r="H52" i="5"/>
  <c r="I17" i="4" s="1"/>
  <c r="I52" i="5"/>
  <c r="J17" i="4" s="1"/>
  <c r="G52" i="5"/>
  <c r="H17" i="4" s="1"/>
  <c r="K54" i="9"/>
  <c r="L19" i="8" s="1"/>
  <c r="J54" i="9"/>
  <c r="K19" i="8" s="1"/>
  <c r="AG43" i="7"/>
  <c r="AJ40"/>
  <c r="F52"/>
  <c r="AL40"/>
  <c r="AK40"/>
  <c r="AI41"/>
  <c r="AG41"/>
  <c r="AH41"/>
  <c r="AF41"/>
  <c r="AL42" i="3" l="1"/>
  <c r="F54"/>
  <c r="I54" s="1"/>
  <c r="J19" i="1" s="1"/>
  <c r="H54" i="9"/>
  <c r="I19" i="8" s="1"/>
  <c r="M54" i="9"/>
  <c r="O19" i="8" s="1"/>
  <c r="U11" i="19"/>
  <c r="L54" i="9"/>
  <c r="M19" i="8" s="1"/>
  <c r="N19" s="1"/>
  <c r="G54" i="9"/>
  <c r="H19" i="8" s="1"/>
  <c r="G19"/>
  <c r="J55" i="9"/>
  <c r="K20" i="8" s="1"/>
  <c r="L54" i="3"/>
  <c r="M19" i="1" s="1"/>
  <c r="N19" i="12"/>
  <c r="AL41" i="15"/>
  <c r="AJ41"/>
  <c r="AK41"/>
  <c r="AI43"/>
  <c r="AL43" s="1"/>
  <c r="AI42"/>
  <c r="F54" s="1"/>
  <c r="F55" i="10"/>
  <c r="H55" s="1"/>
  <c r="I20" i="11" s="1"/>
  <c r="AJ43" i="10"/>
  <c r="N17" i="11"/>
  <c r="AL43" i="10"/>
  <c r="H55" i="9"/>
  <c r="I20" i="8" s="1"/>
  <c r="K55" i="9"/>
  <c r="L20" i="8" s="1"/>
  <c r="L55" i="9"/>
  <c r="M20" i="8" s="1"/>
  <c r="G55" i="9"/>
  <c r="H20" i="8" s="1"/>
  <c r="U9" i="19" s="1"/>
  <c r="G20" i="8"/>
  <c r="K54" i="3"/>
  <c r="L19" i="1" s="1"/>
  <c r="M54" i="3"/>
  <c r="O19" i="1" s="1"/>
  <c r="J54" i="3"/>
  <c r="K19" i="1" s="1"/>
  <c r="G54" i="3"/>
  <c r="H19" i="1" s="1"/>
  <c r="H54" i="3"/>
  <c r="I19" i="1" s="1"/>
  <c r="K53" i="15"/>
  <c r="L18" i="14" s="1"/>
  <c r="M53" i="15"/>
  <c r="O18" i="14" s="1"/>
  <c r="J53" i="15"/>
  <c r="K18" i="14" s="1"/>
  <c r="L53" i="15"/>
  <c r="M18" i="14" s="1"/>
  <c r="H53" i="15"/>
  <c r="I18" i="14" s="1"/>
  <c r="G53" i="15"/>
  <c r="H18" i="14" s="1"/>
  <c r="I53" i="15"/>
  <c r="J18" i="14" s="1"/>
  <c r="G18"/>
  <c r="I52" i="15"/>
  <c r="J17" i="14" s="1"/>
  <c r="G17"/>
  <c r="H52" i="15"/>
  <c r="I17" i="14" s="1"/>
  <c r="G52" i="15"/>
  <c r="H17" i="14" s="1"/>
  <c r="J52" i="15"/>
  <c r="K17" i="14" s="1"/>
  <c r="L52" i="15"/>
  <c r="M17" i="14" s="1"/>
  <c r="M52" i="15"/>
  <c r="O17" i="14" s="1"/>
  <c r="K52" i="15"/>
  <c r="L17" i="14" s="1"/>
  <c r="N17" s="1"/>
  <c r="AK43" i="15"/>
  <c r="AL42" i="10"/>
  <c r="AK42"/>
  <c r="AJ42"/>
  <c r="I13" i="19"/>
  <c r="F38" i="25" s="1"/>
  <c r="B33"/>
  <c r="I23" i="19"/>
  <c r="N24" s="1"/>
  <c r="L53" i="10"/>
  <c r="M18" i="11" s="1"/>
  <c r="G18"/>
  <c r="I53" i="10"/>
  <c r="J18" i="11" s="1"/>
  <c r="K53" i="10"/>
  <c r="L18" i="11" s="1"/>
  <c r="H53" i="10"/>
  <c r="I18" i="11" s="1"/>
  <c r="G53" i="10"/>
  <c r="H18" i="11" s="1"/>
  <c r="J53" i="10"/>
  <c r="K18" i="11" s="1"/>
  <c r="M53" i="10"/>
  <c r="O18" i="11" s="1"/>
  <c r="J54" i="10"/>
  <c r="K19" i="11" s="1"/>
  <c r="G54" i="10"/>
  <c r="H19" i="11" s="1"/>
  <c r="L54" i="10"/>
  <c r="M19" i="11" s="1"/>
  <c r="M54" i="10"/>
  <c r="O19" i="11" s="1"/>
  <c r="K54" i="10"/>
  <c r="L19" i="11" s="1"/>
  <c r="N19" s="1"/>
  <c r="H54" i="10"/>
  <c r="I19" i="11" s="1"/>
  <c r="I54" i="10"/>
  <c r="J19" i="11" s="1"/>
  <c r="G19"/>
  <c r="AI42" i="7"/>
  <c r="F54" s="1"/>
  <c r="I54" s="1"/>
  <c r="J19" i="6" s="1"/>
  <c r="I15" i="19"/>
  <c r="B53" i="25" s="1"/>
  <c r="I17" i="19"/>
  <c r="AK43" i="5"/>
  <c r="AJ43"/>
  <c r="AL43"/>
  <c r="G20" i="1"/>
  <c r="L55" i="3"/>
  <c r="M20" i="1" s="1"/>
  <c r="H55" i="3"/>
  <c r="I20" i="1" s="1"/>
  <c r="M55" i="3"/>
  <c r="O20" i="1" s="1"/>
  <c r="I55" i="3"/>
  <c r="J20" i="1" s="1"/>
  <c r="K55" i="3"/>
  <c r="L20" i="1" s="1"/>
  <c r="N20" s="1"/>
  <c r="G55" i="3"/>
  <c r="H20" i="1" s="1"/>
  <c r="J55" i="3"/>
  <c r="K20" i="1" s="1"/>
  <c r="F54" i="5"/>
  <c r="H54" s="1"/>
  <c r="I19" i="4" s="1"/>
  <c r="AL42" i="5"/>
  <c r="AI43" i="7"/>
  <c r="F55" s="1"/>
  <c r="N17" i="4"/>
  <c r="N18" i="8"/>
  <c r="AK42" i="5"/>
  <c r="M53"/>
  <c r="O18" i="4" s="1"/>
  <c r="J53" i="5"/>
  <c r="K18" i="4" s="1"/>
  <c r="H53" i="5"/>
  <c r="I18" i="4" s="1"/>
  <c r="G18"/>
  <c r="K53" i="5"/>
  <c r="L18" i="4" s="1"/>
  <c r="G53" i="5"/>
  <c r="H18" i="4" s="1"/>
  <c r="I9" i="19" s="1"/>
  <c r="F33" i="25" s="1"/>
  <c r="L53" i="5"/>
  <c r="M18" i="4" s="1"/>
  <c r="I53" i="5"/>
  <c r="J18" i="4" s="1"/>
  <c r="I55" i="5"/>
  <c r="J20" i="4" s="1"/>
  <c r="H55" i="5"/>
  <c r="I20" i="4" s="1"/>
  <c r="K55" i="5"/>
  <c r="L20" i="4" s="1"/>
  <c r="G55" i="5"/>
  <c r="H20" i="4" s="1"/>
  <c r="G20"/>
  <c r="J55" i="5"/>
  <c r="K20" i="4" s="1"/>
  <c r="M55" i="5"/>
  <c r="O20" i="4" s="1"/>
  <c r="L55" i="5"/>
  <c r="M20" i="4" s="1"/>
  <c r="AK41" i="7"/>
  <c r="AL41"/>
  <c r="AJ41"/>
  <c r="F53"/>
  <c r="M52"/>
  <c r="O17" i="6" s="1"/>
  <c r="K52" i="7"/>
  <c r="L17" i="6" s="1"/>
  <c r="H52" i="7"/>
  <c r="I17" i="6" s="1"/>
  <c r="G17"/>
  <c r="I52" i="7"/>
  <c r="J17" i="6" s="1"/>
  <c r="J52" i="7"/>
  <c r="K17" i="6" s="1"/>
  <c r="L52" i="7"/>
  <c r="M17" i="6" s="1"/>
  <c r="G52" i="7"/>
  <c r="H17" i="6" s="1"/>
  <c r="I11" i="19" s="1"/>
  <c r="G19" i="1" l="1"/>
  <c r="J55" i="10"/>
  <c r="K20" i="11" s="1"/>
  <c r="G20"/>
  <c r="G55" i="10"/>
  <c r="H20" i="11" s="1"/>
  <c r="U10" i="19" s="1"/>
  <c r="I55" i="10"/>
  <c r="J20" i="11" s="1"/>
  <c r="AL42" i="15"/>
  <c r="M55" i="10"/>
  <c r="O20" i="11" s="1"/>
  <c r="L55" i="10"/>
  <c r="M20" i="11" s="1"/>
  <c r="K55" i="10"/>
  <c r="L20" i="11" s="1"/>
  <c r="AJ43" i="15"/>
  <c r="U6" i="19"/>
  <c r="N19" i="1"/>
  <c r="N20" i="8"/>
  <c r="N18" i="11"/>
  <c r="F55" i="15"/>
  <c r="G55" s="1"/>
  <c r="H20" i="14" s="1"/>
  <c r="AK42" i="15"/>
  <c r="AJ42"/>
  <c r="L54" i="5"/>
  <c r="M19" i="4" s="1"/>
  <c r="G20" i="14"/>
  <c r="J54" i="15"/>
  <c r="K19" i="14" s="1"/>
  <c r="I54" i="15"/>
  <c r="J19" i="14" s="1"/>
  <c r="G19"/>
  <c r="H54" i="15"/>
  <c r="I19" i="14" s="1"/>
  <c r="L54" i="15"/>
  <c r="M19" i="14" s="1"/>
  <c r="K54" i="15"/>
  <c r="L19" i="14" s="1"/>
  <c r="M54" i="15"/>
  <c r="O19" i="14" s="1"/>
  <c r="G54" i="15"/>
  <c r="H19" i="14" s="1"/>
  <c r="N18"/>
  <c r="I29" i="19"/>
  <c r="I39"/>
  <c r="L54" i="7"/>
  <c r="M19" i="6" s="1"/>
  <c r="G54" i="7"/>
  <c r="H19" i="6" s="1"/>
  <c r="J54" i="7"/>
  <c r="K19" i="6" s="1"/>
  <c r="G19"/>
  <c r="AJ43" i="7"/>
  <c r="AL42"/>
  <c r="AJ42"/>
  <c r="N12" i="19"/>
  <c r="I9" i="20" s="1"/>
  <c r="M35" i="25" s="1"/>
  <c r="B38"/>
  <c r="H54" i="7"/>
  <c r="I19" i="6" s="1"/>
  <c r="K54" i="7"/>
  <c r="L19" i="6" s="1"/>
  <c r="N19" s="1"/>
  <c r="M54" i="7"/>
  <c r="O19" i="6" s="1"/>
  <c r="AK42" i="7"/>
  <c r="N8" i="19"/>
  <c r="I7" i="20" s="1"/>
  <c r="N16" i="19"/>
  <c r="I15" i="20" s="1"/>
  <c r="I11"/>
  <c r="B43" i="25"/>
  <c r="I35" i="19"/>
  <c r="F63" i="25" s="1"/>
  <c r="F53"/>
  <c r="G54" i="5"/>
  <c r="H19" i="4" s="1"/>
  <c r="U7" i="19" s="1"/>
  <c r="K54" i="5"/>
  <c r="L19" i="4" s="1"/>
  <c r="I54" i="5"/>
  <c r="J19" i="4" s="1"/>
  <c r="G19"/>
  <c r="M54" i="5"/>
  <c r="O19" i="4" s="1"/>
  <c r="J54" i="5"/>
  <c r="K19" i="4" s="1"/>
  <c r="AK43" i="7"/>
  <c r="AL43"/>
  <c r="N20" i="4"/>
  <c r="N18"/>
  <c r="K55" i="7"/>
  <c r="L20" i="6" s="1"/>
  <c r="M55" i="7"/>
  <c r="O20" i="6" s="1"/>
  <c r="L55" i="7"/>
  <c r="M20" i="6" s="1"/>
  <c r="H55" i="7"/>
  <c r="I20" i="6" s="1"/>
  <c r="J55" i="7"/>
  <c r="K20" i="6" s="1"/>
  <c r="G55" i="7"/>
  <c r="H20" i="6" s="1"/>
  <c r="I55" i="7"/>
  <c r="J20" i="6" s="1"/>
  <c r="G20"/>
  <c r="G18"/>
  <c r="K53" i="7"/>
  <c r="L18" i="6" s="1"/>
  <c r="G53" i="7"/>
  <c r="H18" i="6" s="1"/>
  <c r="L53" i="7"/>
  <c r="M18" i="6" s="1"/>
  <c r="I53" i="7"/>
  <c r="J18" i="6" s="1"/>
  <c r="H53" i="7"/>
  <c r="I18" i="6" s="1"/>
  <c r="J53" i="7"/>
  <c r="K18" i="6" s="1"/>
  <c r="M53" i="7"/>
  <c r="O18" i="6" s="1"/>
  <c r="N17"/>
  <c r="N19" i="4" l="1"/>
  <c r="M55" i="15"/>
  <c r="O20" i="14" s="1"/>
  <c r="I55" i="15"/>
  <c r="J20" i="14" s="1"/>
  <c r="H55" i="15"/>
  <c r="I20" i="14" s="1"/>
  <c r="U12" i="19"/>
  <c r="L55" i="15"/>
  <c r="M20" i="14" s="1"/>
  <c r="J55" i="15"/>
  <c r="K20" i="14" s="1"/>
  <c r="K55" i="15"/>
  <c r="L20" i="14" s="1"/>
  <c r="N20" i="11"/>
  <c r="N8" i="20"/>
  <c r="I7" i="21" s="1"/>
  <c r="N19" i="14"/>
  <c r="N30" i="19"/>
  <c r="I13" i="20" s="1"/>
  <c r="M45" i="25" s="1"/>
  <c r="B48"/>
  <c r="N20" i="14"/>
  <c r="N38" i="19"/>
  <c r="I21" i="20" s="1"/>
  <c r="M65" i="25" s="1"/>
  <c r="F68"/>
  <c r="N34" i="19"/>
  <c r="I19" i="20" s="1"/>
  <c r="I55" i="25"/>
  <c r="I45"/>
  <c r="I35"/>
  <c r="I21" i="19"/>
  <c r="N20" s="1"/>
  <c r="U8"/>
  <c r="N20" i="6"/>
  <c r="N18"/>
  <c r="N12" i="20" l="1"/>
  <c r="I9" i="21" s="1"/>
  <c r="T40" i="25" s="1"/>
  <c r="N20" i="20"/>
  <c r="I13" i="21" s="1"/>
  <c r="T60" i="25" s="1"/>
  <c r="I65"/>
  <c r="P40"/>
  <c r="I17" i="20"/>
  <c r="N16" s="1"/>
  <c r="F58" i="25"/>
  <c r="N8" i="21" l="1"/>
  <c r="I8" i="22" s="1"/>
  <c r="M55" i="25"/>
  <c r="I11" i="21"/>
  <c r="N12" s="1"/>
  <c r="I15" i="22" l="1"/>
  <c r="W48" i="25" s="1"/>
  <c r="P60"/>
  <c r="W53"/>
  <c r="I10" i="22" l="1"/>
  <c r="N9" s="1"/>
  <c r="I17"/>
  <c r="N16" s="1"/>
  <c r="M17" s="1"/>
  <c r="AA48" i="25" l="1"/>
  <c r="AA53"/>
  <c r="AC48" l="1"/>
</calcChain>
</file>

<file path=xl/comments1.xml><?xml version="1.0" encoding="utf-8"?>
<comments xmlns="http://schemas.openxmlformats.org/spreadsheetml/2006/main">
  <authors>
    <author>El_Happy</author>
  </authors>
  <commentList>
    <comment ref="E21" authorId="0">
      <text>
        <r>
          <rPr>
            <sz val="9"/>
            <color indexed="81"/>
            <rFont val="Tahoma"/>
            <family val="2"/>
          </rPr>
          <t>Si alguien sabe el nombre del verdadero autor favor de mandarlo a:
elhappy@gmail.com</t>
        </r>
      </text>
    </comment>
    <comment ref="E23" authorId="0">
      <text>
        <r>
          <rPr>
            <sz val="9"/>
            <color indexed="81"/>
            <rFont val="Tahoma"/>
            <family val="2"/>
          </rPr>
          <t>Agregado el ajuste de horario para cada país, con respecto a Sudáfrica.</t>
        </r>
      </text>
    </comment>
  </commentList>
</comments>
</file>

<file path=xl/sharedStrings.xml><?xml version="1.0" encoding="utf-8"?>
<sst xmlns="http://schemas.openxmlformats.org/spreadsheetml/2006/main" count="765" uniqueCount="151">
  <si>
    <t>Cuartos de Final</t>
  </si>
  <si>
    <t>Semifinal</t>
  </si>
  <si>
    <t>Final</t>
  </si>
  <si>
    <r>
      <t xml:space="preserve">Grupo </t>
    </r>
    <r>
      <rPr>
        <b/>
        <sz val="10"/>
        <color indexed="8"/>
        <rFont val="Arial"/>
        <family val="2"/>
      </rPr>
      <t>A</t>
    </r>
  </si>
  <si>
    <r>
      <t xml:space="preserve">Grupo </t>
    </r>
    <r>
      <rPr>
        <b/>
        <sz val="10"/>
        <color indexed="8"/>
        <rFont val="Arial"/>
        <family val="2"/>
      </rPr>
      <t>B</t>
    </r>
  </si>
  <si>
    <r>
      <t xml:space="preserve">Grupo </t>
    </r>
    <r>
      <rPr>
        <b/>
        <sz val="10"/>
        <color indexed="8"/>
        <rFont val="Arial"/>
        <family val="2"/>
      </rPr>
      <t>C</t>
    </r>
  </si>
  <si>
    <r>
      <t xml:space="preserve">Grupo </t>
    </r>
    <r>
      <rPr>
        <b/>
        <sz val="10"/>
        <color indexed="8"/>
        <rFont val="Arial"/>
        <family val="2"/>
      </rPr>
      <t>D</t>
    </r>
  </si>
  <si>
    <r>
      <t xml:space="preserve">Grupo </t>
    </r>
    <r>
      <rPr>
        <b/>
        <sz val="10"/>
        <color indexed="8"/>
        <rFont val="Arial"/>
        <family val="2"/>
      </rPr>
      <t>H</t>
    </r>
  </si>
  <si>
    <r>
      <t xml:space="preserve">Grupo </t>
    </r>
    <r>
      <rPr>
        <b/>
        <sz val="10"/>
        <color indexed="8"/>
        <rFont val="Arial"/>
        <family val="2"/>
      </rPr>
      <t>G</t>
    </r>
  </si>
  <si>
    <r>
      <t xml:space="preserve">Grupo </t>
    </r>
    <r>
      <rPr>
        <b/>
        <sz val="10"/>
        <color indexed="8"/>
        <rFont val="Arial"/>
        <family val="2"/>
      </rPr>
      <t>F</t>
    </r>
  </si>
  <si>
    <r>
      <t xml:space="preserve">Grupo </t>
    </r>
    <r>
      <rPr>
        <b/>
        <sz val="10"/>
        <color indexed="8"/>
        <rFont val="Arial"/>
        <family val="2"/>
      </rPr>
      <t>E</t>
    </r>
  </si>
  <si>
    <t>Fixture ( para imprimir )</t>
  </si>
  <si>
    <t>PROGRAMA DE PARTIDOS</t>
  </si>
  <si>
    <t>-</t>
  </si>
  <si>
    <t>p</t>
  </si>
  <si>
    <t>pts</t>
  </si>
  <si>
    <t>w</t>
  </si>
  <si>
    <t>d</t>
  </si>
  <si>
    <t>l</t>
  </si>
  <si>
    <t>f</t>
  </si>
  <si>
    <t>a</t>
  </si>
  <si>
    <t>sort 1-2=====</t>
  </si>
  <si>
    <t>sort 1-3=====</t>
  </si>
  <si>
    <t>sort 1-4=====</t>
  </si>
  <si>
    <t>sort 2-3=====</t>
  </si>
  <si>
    <t>sort 2-4=====</t>
  </si>
  <si>
    <t>sort 3-4=====</t>
  </si>
  <si>
    <t>sede</t>
  </si>
  <si>
    <t>día</t>
  </si>
  <si>
    <t>POSICIONES</t>
  </si>
  <si>
    <t>J</t>
  </si>
  <si>
    <t>G</t>
  </si>
  <si>
    <t>E</t>
  </si>
  <si>
    <t>P</t>
  </si>
  <si>
    <t>GF</t>
  </si>
  <si>
    <t>GC</t>
  </si>
  <si>
    <t>DIF</t>
  </si>
  <si>
    <t>PTS</t>
  </si>
  <si>
    <t>fecha y hora actual:</t>
  </si>
  <si>
    <t>obs</t>
  </si>
  <si>
    <t>tabla preliminar</t>
  </si>
  <si>
    <t>tabla definitiva</t>
  </si>
  <si>
    <t>resultados</t>
  </si>
  <si>
    <r>
      <t xml:space="preserve">avanza a octavos de final </t>
    </r>
    <r>
      <rPr>
        <b/>
        <sz val="8"/>
        <color indexed="60"/>
        <rFont val="Wingdings"/>
        <charset val="2"/>
      </rPr>
      <t>Ø</t>
    </r>
  </si>
  <si>
    <t>resultado</t>
  </si>
  <si>
    <t>penales</t>
  </si>
  <si>
    <r>
      <t>avanza a octavos de final</t>
    </r>
    <r>
      <rPr>
        <sz val="8"/>
        <color indexed="60"/>
        <rFont val="Arial Narrow"/>
        <family val="2"/>
      </rPr>
      <t xml:space="preserve"> </t>
    </r>
    <r>
      <rPr>
        <b/>
        <sz val="8"/>
        <color indexed="60"/>
        <rFont val="Wingdings"/>
        <charset val="2"/>
      </rPr>
      <t>Ø</t>
    </r>
  </si>
  <si>
    <t>A</t>
  </si>
  <si>
    <t>B</t>
  </si>
  <si>
    <t>C</t>
  </si>
  <si>
    <t>D</t>
  </si>
  <si>
    <t>final</t>
  </si>
  <si>
    <t>3er puesto</t>
  </si>
  <si>
    <t>F I N A L</t>
  </si>
  <si>
    <t>F</t>
  </si>
  <si>
    <t>H</t>
  </si>
  <si>
    <t>Francia</t>
  </si>
  <si>
    <t>España</t>
  </si>
  <si>
    <t>Paraguay</t>
  </si>
  <si>
    <t>Brasil</t>
  </si>
  <si>
    <t>Portugal</t>
  </si>
  <si>
    <t>Alemania</t>
  </si>
  <si>
    <t>Argentina</t>
  </si>
  <si>
    <t>Inglaterra</t>
  </si>
  <si>
    <t>Italia</t>
  </si>
  <si>
    <t>Grupo A</t>
  </si>
  <si>
    <t>Grupo B</t>
  </si>
  <si>
    <t>Grupo C</t>
  </si>
  <si>
    <t>Grupo D</t>
  </si>
  <si>
    <t>Grupo E</t>
  </si>
  <si>
    <t>Grupo F</t>
  </si>
  <si>
    <t>Grupo G</t>
  </si>
  <si>
    <t>Grupo H</t>
  </si>
  <si>
    <t>Octavos de Final</t>
  </si>
  <si>
    <t>Cuatos de Final</t>
  </si>
  <si>
    <t>FINAL</t>
  </si>
  <si>
    <t>SemiFinal</t>
  </si>
  <si>
    <t>ESTADIOS</t>
  </si>
  <si>
    <t>Menu Principal</t>
  </si>
  <si>
    <t>hora</t>
  </si>
  <si>
    <r>
      <t xml:space="preserve">GRUPO </t>
    </r>
    <r>
      <rPr>
        <b/>
        <sz val="22"/>
        <color indexed="47"/>
        <rFont val="Verdana"/>
        <family val="2"/>
      </rPr>
      <t>A</t>
    </r>
  </si>
  <si>
    <r>
      <t xml:space="preserve">GRUPO </t>
    </r>
    <r>
      <rPr>
        <b/>
        <sz val="22"/>
        <color indexed="47"/>
        <rFont val="Arial"/>
        <family val="2"/>
      </rPr>
      <t>B</t>
    </r>
  </si>
  <si>
    <r>
      <t xml:space="preserve">GRUPO </t>
    </r>
    <r>
      <rPr>
        <b/>
        <sz val="22"/>
        <color indexed="47"/>
        <rFont val="Arial"/>
        <family val="2"/>
      </rPr>
      <t>C</t>
    </r>
  </si>
  <si>
    <r>
      <t xml:space="preserve">GRUPO </t>
    </r>
    <r>
      <rPr>
        <b/>
        <sz val="22"/>
        <color indexed="47"/>
        <rFont val="Arial"/>
        <family val="2"/>
      </rPr>
      <t>D</t>
    </r>
  </si>
  <si>
    <r>
      <t xml:space="preserve">GRUPO </t>
    </r>
    <r>
      <rPr>
        <b/>
        <sz val="22"/>
        <color indexed="47"/>
        <rFont val="Arial"/>
        <family val="2"/>
      </rPr>
      <t>E</t>
    </r>
  </si>
  <si>
    <r>
      <t xml:space="preserve">GRUPO </t>
    </r>
    <r>
      <rPr>
        <b/>
        <sz val="22"/>
        <color indexed="47"/>
        <rFont val="Arial"/>
        <family val="2"/>
      </rPr>
      <t>F</t>
    </r>
  </si>
  <si>
    <r>
      <t xml:space="preserve">GRUPO </t>
    </r>
    <r>
      <rPr>
        <b/>
        <sz val="22"/>
        <color indexed="47"/>
        <rFont val="Arial"/>
        <family val="2"/>
      </rPr>
      <t>G</t>
    </r>
  </si>
  <si>
    <r>
      <t xml:space="preserve">GRUPO </t>
    </r>
    <r>
      <rPr>
        <b/>
        <sz val="22"/>
        <color indexed="47"/>
        <rFont val="Arial"/>
        <family val="2"/>
      </rPr>
      <t>H</t>
    </r>
  </si>
  <si>
    <t>a cuartos de final</t>
  </si>
  <si>
    <t>a semifinal</t>
  </si>
  <si>
    <t>CAMPEON</t>
  </si>
  <si>
    <t>Ghana</t>
  </si>
  <si>
    <t>Australia</t>
  </si>
  <si>
    <t>Suiza</t>
  </si>
  <si>
    <t>Holanda</t>
  </si>
  <si>
    <t>19ª COPA DEL MUNDO FIFA</t>
  </si>
  <si>
    <t>11 de Junio - 11 de Julio de 2010</t>
  </si>
  <si>
    <t>Sudáfrica</t>
  </si>
  <si>
    <t>en blanco</t>
  </si>
  <si>
    <t>EEUU</t>
  </si>
  <si>
    <t>Honduras</t>
  </si>
  <si>
    <t>Argelia</t>
  </si>
  <si>
    <t>Uruguay</t>
  </si>
  <si>
    <t>Chile</t>
  </si>
  <si>
    <t>Grecia</t>
  </si>
  <si>
    <t>Eslovenia</t>
  </si>
  <si>
    <t>Serbia</t>
  </si>
  <si>
    <t>Camerún</t>
  </si>
  <si>
    <t>Dinamarca</t>
  </si>
  <si>
    <t>Eslovaquia</t>
  </si>
  <si>
    <t>Durban</t>
  </si>
  <si>
    <t>Pretoria</t>
  </si>
  <si>
    <t>Johannesburg</t>
  </si>
  <si>
    <t>Cape Town</t>
  </si>
  <si>
    <t>Polokwane</t>
  </si>
  <si>
    <t>Rustenburg</t>
  </si>
  <si>
    <t>Bloemfontein</t>
  </si>
  <si>
    <t>Port Elizabeth</t>
  </si>
  <si>
    <t>Nelspruit</t>
  </si>
  <si>
    <t>México</t>
  </si>
  <si>
    <t>SUDÁFRICA</t>
  </si>
  <si>
    <t>ESTADIOS - Sudáfrica 2010</t>
  </si>
  <si>
    <t>SUDÁFRICA 2010 - Primera fase</t>
  </si>
  <si>
    <t>SUDÁFRICA 2010 - Octavos de final</t>
  </si>
  <si>
    <t>SUDÁFRICA 2010 - Cuartos de final</t>
  </si>
  <si>
    <t>SUDÁFRICA 2010 - Semifinales</t>
  </si>
  <si>
    <t>SUDÁFRICA 2010 - Final</t>
  </si>
  <si>
    <t>JOHANNESBURG</t>
  </si>
  <si>
    <t>CAPE TOWN</t>
  </si>
  <si>
    <t>BLOEMFONTEIN</t>
  </si>
  <si>
    <t>DURBAN</t>
  </si>
  <si>
    <t>NELSPRUIT</t>
  </si>
  <si>
    <t>POLOKWANE</t>
  </si>
  <si>
    <t>PORT ELIZABETH</t>
  </si>
  <si>
    <t>PRETORIA</t>
  </si>
  <si>
    <t>RUSTENBURG</t>
  </si>
  <si>
    <t xml:space="preserve">Nigeria </t>
  </si>
  <si>
    <t>Rep. Corea</t>
  </si>
  <si>
    <t>Nueva Zelanda</t>
  </si>
  <si>
    <t>Japón</t>
  </si>
  <si>
    <t>Costa de Marfil</t>
  </si>
  <si>
    <t>RDP de Corea</t>
  </si>
  <si>
    <t>3ª Posición</t>
  </si>
  <si>
    <t>CAMPEÓN</t>
  </si>
  <si>
    <t>Diferencia de hora</t>
  </si>
  <si>
    <t>+</t>
  </si>
  <si>
    <t>dia y hora local</t>
  </si>
  <si>
    <t>goles</t>
  </si>
  <si>
    <t>dia</t>
  </si>
  <si>
    <t>Diseñado y creado por -----</t>
  </si>
  <si>
    <t>Modificado por El_Happy</t>
  </si>
</sst>
</file>

<file path=xl/styles.xml><?xml version="1.0" encoding="utf-8"?>
<styleSheet xmlns="http://schemas.openxmlformats.org/spreadsheetml/2006/main">
  <numFmts count="2">
    <numFmt numFmtId="164" formatCode="d\ &quot;de&quot;\ mmm"/>
    <numFmt numFmtId="165" formatCode="dd\-mmm\ \ \ hh:mm"/>
  </numFmts>
  <fonts count="83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color indexed="53"/>
      <name val="Arial"/>
      <family val="2"/>
    </font>
    <font>
      <sz val="10"/>
      <color indexed="60"/>
      <name val="Arial"/>
      <family val="2"/>
    </font>
    <font>
      <i/>
      <sz val="8"/>
      <color indexed="60"/>
      <name val="Arial"/>
      <family val="2"/>
    </font>
    <font>
      <sz val="7"/>
      <color indexed="60"/>
      <name val="Arial"/>
      <family val="2"/>
    </font>
    <font>
      <sz val="10"/>
      <color indexed="10"/>
      <name val="Arial"/>
      <family val="2"/>
    </font>
    <font>
      <b/>
      <i/>
      <sz val="24"/>
      <color indexed="47"/>
      <name val="Arial"/>
      <family val="2"/>
    </font>
    <font>
      <b/>
      <i/>
      <sz val="20"/>
      <color indexed="47"/>
      <name val="Arial"/>
      <family val="2"/>
    </font>
    <font>
      <b/>
      <sz val="10"/>
      <color indexed="53"/>
      <name val="Arial"/>
      <family val="2"/>
    </font>
    <font>
      <sz val="10"/>
      <color indexed="47"/>
      <name val="Arial"/>
      <family val="2"/>
    </font>
    <font>
      <i/>
      <sz val="8"/>
      <color indexed="10"/>
      <name val="Arial"/>
      <family val="2"/>
    </font>
    <font>
      <i/>
      <sz val="7"/>
      <color indexed="60"/>
      <name val="Arial"/>
      <family val="2"/>
    </font>
    <font>
      <i/>
      <sz val="10"/>
      <name val="Arial"/>
      <family val="2"/>
    </font>
    <font>
      <b/>
      <sz val="8"/>
      <color indexed="60"/>
      <name val="Arial Narrow"/>
      <family val="2"/>
    </font>
    <font>
      <b/>
      <i/>
      <sz val="20"/>
      <name val="Arial"/>
      <family val="2"/>
    </font>
    <font>
      <b/>
      <i/>
      <sz val="24"/>
      <name val="Arial"/>
      <family val="2"/>
    </font>
    <font>
      <sz val="10"/>
      <name val="Wingdings"/>
      <charset val="2"/>
    </font>
    <font>
      <i/>
      <sz val="8"/>
      <color indexed="53"/>
      <name val="Arial"/>
      <family val="2"/>
    </font>
    <font>
      <b/>
      <sz val="10"/>
      <color indexed="60"/>
      <name val="Arial"/>
      <family val="2"/>
    </font>
    <font>
      <sz val="8"/>
      <color indexed="60"/>
      <name val="Arial Narrow"/>
      <family val="2"/>
    </font>
    <font>
      <b/>
      <sz val="8"/>
      <color indexed="60"/>
      <name val="Wingdings"/>
      <charset val="2"/>
    </font>
    <font>
      <b/>
      <sz val="10"/>
      <color indexed="52"/>
      <name val="Arial Narrow"/>
      <family val="2"/>
    </font>
    <font>
      <i/>
      <sz val="16"/>
      <color indexed="47"/>
      <name val="Verdana"/>
      <family val="2"/>
    </font>
    <font>
      <sz val="6"/>
      <name val="Arial Narrow"/>
      <family val="2"/>
    </font>
    <font>
      <i/>
      <sz val="8"/>
      <color indexed="53"/>
      <name val="Arial Narrow"/>
      <family val="2"/>
    </font>
    <font>
      <sz val="10"/>
      <color indexed="6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8"/>
      <color indexed="47"/>
      <name val="Arial Narrow"/>
      <family val="2"/>
    </font>
    <font>
      <sz val="6"/>
      <color indexed="52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2"/>
      <color indexed="60"/>
      <name val="Arial"/>
      <family val="2"/>
    </font>
    <font>
      <b/>
      <sz val="12"/>
      <color indexed="16"/>
      <name val="Arial"/>
      <family val="2"/>
    </font>
    <font>
      <sz val="8"/>
      <color indexed="16"/>
      <name val="Arial Narrow"/>
      <family val="2"/>
    </font>
    <font>
      <b/>
      <sz val="10"/>
      <name val="Arial"/>
      <family val="2"/>
    </font>
    <font>
      <b/>
      <i/>
      <sz val="12"/>
      <color indexed="52"/>
      <name val="Arial"/>
      <family val="2"/>
    </font>
    <font>
      <b/>
      <i/>
      <sz val="14"/>
      <color indexed="53"/>
      <name val="Arial"/>
      <family val="2"/>
    </font>
    <font>
      <sz val="10"/>
      <color indexed="60"/>
      <name val="Wingdings"/>
      <charset val="2"/>
    </font>
    <font>
      <b/>
      <sz val="20"/>
      <color indexed="53"/>
      <name val="Arial Narrow"/>
      <family val="2"/>
    </font>
    <font>
      <b/>
      <sz val="12"/>
      <color indexed="52"/>
      <name val="Verdana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0"/>
      <color indexed="22"/>
      <name val="Arial"/>
      <family val="2"/>
    </font>
    <font>
      <sz val="36"/>
      <color indexed="47"/>
      <name val="Haettenschweiler"/>
      <family val="2"/>
    </font>
    <font>
      <sz val="28"/>
      <color indexed="22"/>
      <name val="Haettenschweiler"/>
      <family val="2"/>
    </font>
    <font>
      <b/>
      <sz val="20"/>
      <color indexed="52"/>
      <name val="Verdana"/>
      <family val="2"/>
    </font>
    <font>
      <sz val="20"/>
      <color indexed="47"/>
      <name val="Verdana"/>
      <family val="2"/>
    </font>
    <font>
      <b/>
      <sz val="22"/>
      <color indexed="47"/>
      <name val="Verdana"/>
      <family val="2"/>
    </font>
    <font>
      <sz val="20"/>
      <color indexed="47"/>
      <name val="Arial"/>
      <family val="2"/>
    </font>
    <font>
      <b/>
      <sz val="22"/>
      <color indexed="47"/>
      <name val="Arial"/>
      <family val="2"/>
    </font>
    <font>
      <b/>
      <sz val="24"/>
      <color indexed="47"/>
      <name val="Arial"/>
      <family val="2"/>
    </font>
    <font>
      <b/>
      <sz val="8"/>
      <color indexed="60"/>
      <name val="Arial"/>
      <family val="2"/>
    </font>
    <font>
      <sz val="8"/>
      <color indexed="60"/>
      <name val="Arial"/>
      <family val="2"/>
    </font>
    <font>
      <b/>
      <sz val="10"/>
      <color indexed="8"/>
      <name val="Arial"/>
      <family val="2"/>
    </font>
    <font>
      <sz val="10"/>
      <color indexed="52"/>
      <name val="Arial"/>
      <family val="2"/>
    </font>
    <font>
      <sz val="10"/>
      <color indexed="52"/>
      <name val="Arial"/>
      <family val="2"/>
    </font>
    <font>
      <b/>
      <sz val="8"/>
      <name val="Arial"/>
      <family val="2"/>
    </font>
    <font>
      <b/>
      <sz val="8"/>
      <color indexed="53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theme="9" tint="-0.499984740745262"/>
      <name val="Arial Narrow"/>
      <family val="2"/>
    </font>
    <font>
      <b/>
      <sz val="10"/>
      <color theme="9" tint="-0.499984740745262"/>
      <name val="Arial Narrow"/>
      <family val="2"/>
    </font>
    <font>
      <b/>
      <sz val="10"/>
      <color theme="9" tint="-0.499984740745262"/>
      <name val="Arial"/>
      <family val="2"/>
    </font>
    <font>
      <b/>
      <sz val="10"/>
      <color theme="0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FF6600"/>
      <name val="Arial"/>
      <family val="2"/>
    </font>
    <font>
      <sz val="10"/>
      <color rgb="FF993300"/>
      <name val="Arial Narrow"/>
      <family val="2"/>
    </font>
    <font>
      <sz val="10"/>
      <color theme="0"/>
      <name val="Arial"/>
      <family val="2"/>
    </font>
    <font>
      <b/>
      <sz val="10"/>
      <color indexed="60"/>
      <name val="Arial Narrow"/>
      <family val="2"/>
    </font>
    <font>
      <b/>
      <sz val="10"/>
      <color indexed="52"/>
      <name val="Arial"/>
      <family val="2"/>
    </font>
    <font>
      <sz val="10"/>
      <color indexed="16"/>
      <name val="Arial Narrow"/>
      <family val="2"/>
    </font>
    <font>
      <sz val="10"/>
      <color indexed="52"/>
      <name val="Arial Narrow"/>
      <family val="2"/>
    </font>
    <font>
      <sz val="10"/>
      <color indexed="47"/>
      <name val="Arial Narrow"/>
      <family val="2"/>
    </font>
    <font>
      <sz val="10"/>
      <color indexed="16"/>
      <name val="Arial"/>
      <family val="2"/>
    </font>
    <font>
      <b/>
      <sz val="10"/>
      <color indexed="47"/>
      <name val="Arial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lightGray">
        <fgColor indexed="52"/>
        <bgColor indexed="47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</fills>
  <borders count="39">
    <border>
      <left/>
      <right/>
      <top/>
      <bottom/>
      <diagonal/>
    </border>
    <border>
      <left style="thin">
        <color indexed="52"/>
      </left>
      <right/>
      <top/>
      <bottom/>
      <diagonal/>
    </border>
    <border>
      <left/>
      <right/>
      <top style="thin">
        <color indexed="52"/>
      </top>
      <bottom style="thin">
        <color indexed="52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/>
      <top style="thin">
        <color indexed="52"/>
      </top>
      <bottom/>
      <diagonal/>
    </border>
    <border>
      <left style="thin">
        <color indexed="52"/>
      </left>
      <right/>
      <top/>
      <bottom style="thin">
        <color indexed="53"/>
      </bottom>
      <diagonal/>
    </border>
    <border>
      <left/>
      <right/>
      <top style="thin">
        <color indexed="53"/>
      </top>
      <bottom/>
      <diagonal/>
    </border>
    <border>
      <left/>
      <right/>
      <top/>
      <bottom style="thin">
        <color indexed="52"/>
      </bottom>
      <diagonal/>
    </border>
    <border>
      <left/>
      <right style="thin">
        <color indexed="52"/>
      </right>
      <top/>
      <bottom/>
      <diagonal/>
    </border>
    <border>
      <left/>
      <right style="thin">
        <color indexed="52"/>
      </right>
      <top/>
      <bottom style="thin">
        <color indexed="52"/>
      </bottom>
      <diagonal/>
    </border>
    <border>
      <left style="thin">
        <color indexed="52"/>
      </left>
      <right/>
      <top/>
      <bottom style="thin">
        <color indexed="52"/>
      </bottom>
      <diagonal/>
    </border>
    <border>
      <left/>
      <right/>
      <top style="thin">
        <color indexed="52"/>
      </top>
      <bottom/>
      <diagonal/>
    </border>
    <border>
      <left/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2"/>
      </left>
      <right/>
      <top style="medium">
        <color indexed="52"/>
      </top>
      <bottom style="medium">
        <color indexed="52"/>
      </bottom>
      <diagonal/>
    </border>
    <border>
      <left/>
      <right style="medium">
        <color indexed="52"/>
      </right>
      <top style="medium">
        <color indexed="52"/>
      </top>
      <bottom style="medium">
        <color indexed="52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 style="thin">
        <color indexed="53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/>
      <top style="medium">
        <color indexed="53"/>
      </top>
      <bottom style="medium">
        <color indexed="53"/>
      </bottom>
      <diagonal/>
    </border>
    <border>
      <left/>
      <right style="medium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thin">
        <color indexed="53"/>
      </bottom>
      <diagonal/>
    </border>
    <border>
      <left style="thin">
        <color indexed="52"/>
      </left>
      <right/>
      <top style="thin">
        <color indexed="52"/>
      </top>
      <bottom style="thin">
        <color indexed="52"/>
      </bottom>
      <diagonal/>
    </border>
    <border>
      <left style="thin">
        <color indexed="52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FF9900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14" fillId="0" borderId="0" xfId="0" applyFont="1" applyFill="1"/>
    <xf numFmtId="0" fontId="14" fillId="0" borderId="0" xfId="0" applyNumberFormat="1" applyFont="1" applyFill="1"/>
    <xf numFmtId="0" fontId="0" fillId="3" borderId="0" xfId="0" applyFill="1"/>
    <xf numFmtId="0" fontId="0" fillId="2" borderId="1" xfId="0" applyFill="1" applyBorder="1"/>
    <xf numFmtId="20" fontId="0" fillId="2" borderId="0" xfId="0" applyNumberFormat="1" applyFill="1" applyBorder="1" applyAlignment="1">
      <alignment horizontal="center"/>
    </xf>
    <xf numFmtId="20" fontId="0" fillId="2" borderId="0" xfId="0" applyNumberFormat="1" applyFill="1" applyAlignment="1">
      <alignment horizont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2" borderId="0" xfId="0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20" fontId="28" fillId="2" borderId="4" xfId="0" applyNumberFormat="1" applyFont="1" applyFill="1" applyBorder="1" applyAlignment="1">
      <alignment horizontal="left" vertical="top"/>
    </xf>
    <xf numFmtId="22" fontId="5" fillId="2" borderId="0" xfId="0" applyNumberFormat="1" applyFont="1" applyFill="1" applyAlignment="1">
      <alignment horizontal="center"/>
    </xf>
    <xf numFmtId="20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/>
    <xf numFmtId="0" fontId="3" fillId="2" borderId="1" xfId="0" applyFont="1" applyFill="1" applyBorder="1"/>
    <xf numFmtId="0" fontId="0" fillId="2" borderId="5" xfId="0" applyFill="1" applyBorder="1"/>
    <xf numFmtId="0" fontId="22" fillId="2" borderId="0" xfId="0" applyFont="1" applyFill="1" applyAlignment="1">
      <alignment horizontal="right"/>
    </xf>
    <xf numFmtId="164" fontId="29" fillId="2" borderId="6" xfId="0" applyNumberFormat="1" applyFont="1" applyFill="1" applyBorder="1" applyAlignment="1">
      <alignment horizontal="right"/>
    </xf>
    <xf numFmtId="20" fontId="22" fillId="2" borderId="6" xfId="0" applyNumberFormat="1" applyFont="1" applyFill="1" applyBorder="1" applyAlignment="1">
      <alignment horizontal="center"/>
    </xf>
    <xf numFmtId="0" fontId="4" fillId="2" borderId="0" xfId="0" applyFont="1" applyFill="1"/>
    <xf numFmtId="0" fontId="14" fillId="2" borderId="0" xfId="0" applyFont="1" applyFill="1"/>
    <xf numFmtId="0" fontId="14" fillId="2" borderId="0" xfId="0" applyNumberFormat="1" applyFont="1" applyFill="1"/>
    <xf numFmtId="0" fontId="8" fillId="2" borderId="0" xfId="0" applyFont="1" applyFill="1"/>
    <xf numFmtId="0" fontId="7" fillId="2" borderId="0" xfId="0" applyFont="1" applyFill="1"/>
    <xf numFmtId="0" fontId="9" fillId="2" borderId="0" xfId="0" applyFont="1" applyFill="1" applyAlignment="1">
      <alignment horizontal="center"/>
    </xf>
    <xf numFmtId="0" fontId="30" fillId="2" borderId="2" xfId="0" applyFont="1" applyFill="1" applyBorder="1" applyAlignment="1">
      <alignment vertical="center"/>
    </xf>
    <xf numFmtId="0" fontId="17" fillId="2" borderId="0" xfId="0" applyFont="1" applyFill="1"/>
    <xf numFmtId="0" fontId="27" fillId="3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right" vertical="center"/>
    </xf>
    <xf numFmtId="0" fontId="34" fillId="2" borderId="0" xfId="0" applyFont="1" applyFill="1"/>
    <xf numFmtId="0" fontId="35" fillId="2" borderId="0" xfId="0" applyFont="1" applyFill="1" applyAlignment="1" applyProtection="1">
      <alignment horizontal="right" vertical="center"/>
    </xf>
    <xf numFmtId="0" fontId="36" fillId="2" borderId="0" xfId="0" applyFont="1" applyFill="1" applyAlignment="1" applyProtection="1">
      <alignment vertical="center"/>
    </xf>
    <xf numFmtId="0" fontId="31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32" fillId="2" borderId="0" xfId="0" applyFont="1" applyFill="1" applyAlignment="1" applyProtection="1">
      <alignment horizontal="right" vertical="center"/>
    </xf>
    <xf numFmtId="0" fontId="0" fillId="2" borderId="0" xfId="0" applyFill="1" applyAlignment="1" applyProtection="1">
      <alignment horizontal="center" vertical="center"/>
    </xf>
    <xf numFmtId="0" fontId="38" fillId="2" borderId="0" xfId="0" applyFont="1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vertical="center"/>
    </xf>
    <xf numFmtId="0" fontId="27" fillId="3" borderId="0" xfId="0" applyFont="1" applyFill="1" applyAlignment="1" applyProtection="1">
      <alignment horizontal="center" vertical="center"/>
    </xf>
    <xf numFmtId="0" fontId="0" fillId="2" borderId="8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9" xfId="0" applyFill="1" applyBorder="1" applyAlignment="1" applyProtection="1">
      <alignment vertical="center"/>
    </xf>
    <xf numFmtId="0" fontId="0" fillId="2" borderId="10" xfId="0" applyFill="1" applyBorder="1" applyAlignment="1" applyProtection="1">
      <alignment vertical="center"/>
    </xf>
    <xf numFmtId="164" fontId="29" fillId="2" borderId="0" xfId="0" applyNumberFormat="1" applyFont="1" applyFill="1" applyBorder="1" applyAlignment="1" applyProtection="1">
      <alignment horizontal="right" vertical="top"/>
    </xf>
    <xf numFmtId="20" fontId="22" fillId="2" borderId="0" xfId="0" applyNumberFormat="1" applyFont="1" applyFill="1" applyBorder="1" applyAlignment="1" applyProtection="1">
      <alignment horizontal="center" vertical="top"/>
    </xf>
    <xf numFmtId="0" fontId="41" fillId="2" borderId="0" xfId="0" applyFont="1" applyFill="1" applyAlignment="1" applyProtection="1">
      <alignment horizontal="right" vertical="center"/>
    </xf>
    <xf numFmtId="0" fontId="41" fillId="2" borderId="10" xfId="0" applyFont="1" applyFill="1" applyBorder="1" applyAlignment="1" applyProtection="1">
      <alignment horizontal="left" vertical="center"/>
    </xf>
    <xf numFmtId="0" fontId="34" fillId="2" borderId="0" xfId="0" applyFont="1" applyFill="1" applyAlignment="1" applyProtection="1">
      <alignment vertical="center"/>
    </xf>
    <xf numFmtId="0" fontId="36" fillId="4" borderId="11" xfId="0" applyFont="1" applyFill="1" applyBorder="1" applyAlignment="1" applyProtection="1"/>
    <xf numFmtId="0" fontId="35" fillId="2" borderId="8" xfId="0" applyFont="1" applyFill="1" applyBorder="1" applyAlignment="1" applyProtection="1">
      <alignment horizontal="right" vertical="center"/>
    </xf>
    <xf numFmtId="0" fontId="1" fillId="2" borderId="0" xfId="0" applyFont="1" applyFill="1" applyAlignment="1" applyProtection="1">
      <alignment vertical="center"/>
    </xf>
    <xf numFmtId="0" fontId="43" fillId="2" borderId="8" xfId="0" applyFont="1" applyFill="1" applyBorder="1" applyAlignment="1" applyProtection="1">
      <alignment horizontal="right" vertical="center"/>
    </xf>
    <xf numFmtId="0" fontId="30" fillId="2" borderId="0" xfId="0" applyFont="1" applyFill="1" applyAlignment="1" applyProtection="1">
      <alignment horizontal="right" vertical="center"/>
    </xf>
    <xf numFmtId="16" fontId="30" fillId="2" borderId="0" xfId="0" applyNumberFormat="1" applyFont="1" applyFill="1" applyAlignment="1" applyProtection="1">
      <alignment horizontal="right" vertical="center"/>
    </xf>
    <xf numFmtId="20" fontId="30" fillId="2" borderId="0" xfId="0" applyNumberFormat="1" applyFont="1" applyFill="1" applyAlignment="1" applyProtection="1">
      <alignment horizontal="center" vertical="center"/>
    </xf>
    <xf numFmtId="0" fontId="31" fillId="2" borderId="0" xfId="0" applyFont="1" applyFill="1" applyBorder="1" applyAlignment="1" applyProtection="1">
      <alignment vertical="center"/>
    </xf>
    <xf numFmtId="0" fontId="37" fillId="2" borderId="0" xfId="0" applyFont="1" applyFill="1" applyBorder="1" applyAlignment="1" applyProtection="1">
      <alignment horizontal="right" vertical="center"/>
    </xf>
    <xf numFmtId="0" fontId="39" fillId="2" borderId="0" xfId="0" applyFont="1" applyFill="1" applyBorder="1" applyAlignment="1" applyProtection="1">
      <alignment horizontal="center" vertical="center"/>
    </xf>
    <xf numFmtId="0" fontId="35" fillId="2" borderId="9" xfId="0" applyFont="1" applyFill="1" applyBorder="1" applyAlignment="1" applyProtection="1">
      <alignment horizontal="right" vertical="center"/>
    </xf>
    <xf numFmtId="0" fontId="42" fillId="2" borderId="10" xfId="0" applyFont="1" applyFill="1" applyBorder="1" applyAlignment="1" applyProtection="1">
      <alignment vertical="center"/>
    </xf>
    <xf numFmtId="0" fontId="40" fillId="4" borderId="11" xfId="0" applyFont="1" applyFill="1" applyBorder="1" applyAlignment="1" applyProtection="1">
      <alignment vertical="center"/>
    </xf>
    <xf numFmtId="0" fontId="14" fillId="0" borderId="0" xfId="0" applyFont="1" applyFill="1" applyProtection="1"/>
    <xf numFmtId="0" fontId="40" fillId="4" borderId="11" xfId="0" applyFont="1" applyFill="1" applyBorder="1" applyAlignment="1" applyProtection="1"/>
    <xf numFmtId="0" fontId="34" fillId="2" borderId="0" xfId="0" applyFont="1" applyFill="1" applyAlignment="1" applyProtection="1">
      <alignment vertical="top"/>
    </xf>
    <xf numFmtId="0" fontId="0" fillId="3" borderId="0" xfId="0" applyFill="1" applyAlignment="1">
      <alignment vertical="center"/>
    </xf>
    <xf numFmtId="0" fontId="0" fillId="3" borderId="0" xfId="0" applyFill="1" applyAlignment="1" applyProtection="1">
      <alignment vertical="center"/>
    </xf>
    <xf numFmtId="164" fontId="29" fillId="2" borderId="0" xfId="0" applyNumberFormat="1" applyFont="1" applyFill="1" applyBorder="1" applyAlignment="1" applyProtection="1">
      <alignment horizontal="right"/>
    </xf>
    <xf numFmtId="20" fontId="22" fillId="2" borderId="0" xfId="0" applyNumberFormat="1" applyFont="1" applyFill="1" applyBorder="1" applyAlignment="1" applyProtection="1">
      <alignment horizontal="center"/>
    </xf>
    <xf numFmtId="0" fontId="34" fillId="2" borderId="0" xfId="0" applyFont="1" applyFill="1" applyProtection="1"/>
    <xf numFmtId="0" fontId="14" fillId="0" borderId="0" xfId="0" applyNumberFormat="1" applyFont="1" applyFill="1" applyProtection="1"/>
    <xf numFmtId="0" fontId="49" fillId="5" borderId="0" xfId="0" applyFont="1" applyFill="1"/>
    <xf numFmtId="0" fontId="0" fillId="6" borderId="0" xfId="0" applyFill="1" applyProtection="1"/>
    <xf numFmtId="0" fontId="0" fillId="6" borderId="0" xfId="0" applyFill="1" applyAlignment="1" applyProtection="1">
      <alignment vertical="center"/>
    </xf>
    <xf numFmtId="0" fontId="48" fillId="6" borderId="0" xfId="0" applyFont="1" applyFill="1" applyAlignment="1" applyProtection="1">
      <alignment horizontal="center" vertical="center"/>
    </xf>
    <xf numFmtId="0" fontId="48" fillId="6" borderId="0" xfId="0" applyFont="1" applyFill="1" applyAlignment="1" applyProtection="1">
      <alignment vertical="center"/>
    </xf>
    <xf numFmtId="0" fontId="46" fillId="6" borderId="0" xfId="0" applyFont="1" applyFill="1" applyAlignment="1" applyProtection="1">
      <alignment horizontal="center" vertical="center"/>
    </xf>
    <xf numFmtId="0" fontId="0" fillId="6" borderId="0" xfId="0" applyFill="1" applyAlignment="1" applyProtection="1">
      <alignment horizontal="center" vertical="center"/>
    </xf>
    <xf numFmtId="0" fontId="46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0" fontId="47" fillId="6" borderId="0" xfId="0" applyFont="1" applyFill="1" applyAlignment="1" applyProtection="1">
      <alignment horizontal="center"/>
    </xf>
    <xf numFmtId="0" fontId="34" fillId="6" borderId="0" xfId="0" applyFont="1" applyFill="1" applyProtection="1"/>
    <xf numFmtId="16" fontId="30" fillId="2" borderId="2" xfId="0" applyNumberFormat="1" applyFont="1" applyFill="1" applyBorder="1" applyAlignment="1">
      <alignment horizontal="center" vertical="center"/>
    </xf>
    <xf numFmtId="0" fontId="27" fillId="3" borderId="0" xfId="0" applyFont="1" applyFill="1" applyAlignment="1">
      <alignment vertical="center"/>
    </xf>
    <xf numFmtId="0" fontId="50" fillId="3" borderId="0" xfId="0" applyFont="1" applyFill="1" applyAlignment="1">
      <alignment vertical="center"/>
    </xf>
    <xf numFmtId="0" fontId="58" fillId="4" borderId="11" xfId="0" applyFont="1" applyFill="1" applyBorder="1" applyAlignment="1" applyProtection="1">
      <alignment horizontal="center"/>
    </xf>
    <xf numFmtId="0" fontId="58" fillId="4" borderId="11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vertical="center"/>
    </xf>
    <xf numFmtId="0" fontId="30" fillId="2" borderId="0" xfId="0" applyFont="1" applyFill="1" applyAlignment="1" applyProtection="1">
      <alignment horizontal="center" vertical="center"/>
    </xf>
    <xf numFmtId="0" fontId="48" fillId="7" borderId="13" xfId="1" applyFont="1" applyFill="1" applyBorder="1" applyAlignment="1" applyProtection="1">
      <alignment horizontal="center" vertical="center"/>
    </xf>
    <xf numFmtId="0" fontId="26" fillId="2" borderId="0" xfId="0" applyFont="1" applyFill="1" applyAlignment="1" applyProtection="1">
      <alignment vertical="center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20" fontId="0" fillId="2" borderId="9" xfId="0" applyNumberFormat="1" applyFill="1" applyBorder="1" applyAlignment="1">
      <alignment horizontal="center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60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/>
    <xf numFmtId="0" fontId="0" fillId="2" borderId="0" xfId="0" applyFill="1" applyProtection="1"/>
    <xf numFmtId="0" fontId="5" fillId="0" borderId="0" xfId="0" applyFont="1" applyAlignment="1" applyProtection="1">
      <alignment horizontal="center" vertical="center"/>
    </xf>
    <xf numFmtId="22" fontId="22" fillId="2" borderId="0" xfId="0" applyNumberFormat="1" applyFont="1" applyFill="1" applyBorder="1" applyAlignment="1" applyProtection="1">
      <alignment horizontal="center" vertical="top"/>
    </xf>
    <xf numFmtId="16" fontId="30" fillId="2" borderId="2" xfId="0" applyNumberFormat="1" applyFont="1" applyFill="1" applyBorder="1" applyAlignment="1">
      <alignment horizontal="center" vertical="center"/>
    </xf>
    <xf numFmtId="0" fontId="58" fillId="4" borderId="11" xfId="0" applyFont="1" applyFill="1" applyBorder="1" applyAlignment="1" applyProtection="1">
      <alignment horizontal="center"/>
    </xf>
    <xf numFmtId="0" fontId="65" fillId="6" borderId="0" xfId="0" applyFont="1" applyFill="1" applyAlignment="1" applyProtection="1">
      <alignment horizontal="center"/>
    </xf>
    <xf numFmtId="0" fontId="66" fillId="6" borderId="0" xfId="0" applyFont="1" applyFill="1" applyAlignment="1" applyProtection="1"/>
    <xf numFmtId="0" fontId="66" fillId="6" borderId="0" xfId="0" applyFont="1" applyFill="1" applyProtection="1"/>
    <xf numFmtId="0" fontId="0" fillId="2" borderId="0" xfId="0" applyFill="1" applyBorder="1" applyProtection="1"/>
    <xf numFmtId="0" fontId="19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9" fillId="2" borderId="0" xfId="0" applyFont="1" applyFill="1" applyBorder="1" applyAlignment="1" applyProtection="1">
      <alignment horizontal="center"/>
    </xf>
    <xf numFmtId="0" fontId="20" fillId="2" borderId="0" xfId="0" applyFont="1" applyFill="1" applyBorder="1" applyAlignment="1" applyProtection="1">
      <alignment horizontal="center"/>
    </xf>
    <xf numFmtId="0" fontId="7" fillId="2" borderId="12" xfId="0" applyFont="1" applyFill="1" applyBorder="1" applyAlignment="1">
      <alignment horizontal="right" vertical="center"/>
    </xf>
    <xf numFmtId="0" fontId="21" fillId="2" borderId="0" xfId="0" applyFont="1" applyFill="1" applyBorder="1" applyAlignment="1">
      <alignment horizontal="right" vertical="center"/>
    </xf>
    <xf numFmtId="0" fontId="7" fillId="2" borderId="35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67" fillId="2" borderId="2" xfId="0" applyFont="1" applyFill="1" applyBorder="1" applyAlignment="1">
      <alignment vertical="center"/>
    </xf>
    <xf numFmtId="0" fontId="68" fillId="2" borderId="2" xfId="0" applyFont="1" applyFill="1" applyBorder="1" applyAlignment="1">
      <alignment vertical="center"/>
    </xf>
    <xf numFmtId="0" fontId="69" fillId="2" borderId="3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34" fillId="2" borderId="0" xfId="0" applyFont="1" applyFill="1" applyBorder="1" applyProtection="1"/>
    <xf numFmtId="0" fontId="58" fillId="4" borderId="11" xfId="0" applyFont="1" applyFill="1" applyBorder="1" applyAlignment="1" applyProtection="1">
      <alignment horizontal="center"/>
    </xf>
    <xf numFmtId="0" fontId="72" fillId="2" borderId="0" xfId="1" applyFont="1" applyFill="1" applyAlignment="1" applyProtection="1">
      <alignment vertical="center"/>
    </xf>
    <xf numFmtId="20" fontId="0" fillId="2" borderId="0" xfId="0" applyNumberFormat="1" applyFill="1" applyBorder="1" applyAlignment="1">
      <alignment horizontal="left"/>
    </xf>
    <xf numFmtId="21" fontId="0" fillId="2" borderId="0" xfId="0" applyNumberFormat="1" applyFill="1" applyBorder="1"/>
    <xf numFmtId="20" fontId="28" fillId="2" borderId="0" xfId="0" applyNumberFormat="1" applyFont="1" applyFill="1" applyBorder="1" applyAlignment="1">
      <alignment horizontal="left" vertical="top"/>
    </xf>
    <xf numFmtId="0" fontId="23" fillId="8" borderId="0" xfId="0" applyFont="1" applyFill="1" applyBorder="1" applyAlignment="1"/>
    <xf numFmtId="0" fontId="74" fillId="6" borderId="0" xfId="0" applyFont="1" applyFill="1" applyProtection="1"/>
    <xf numFmtId="20" fontId="74" fillId="6" borderId="0" xfId="0" applyNumberFormat="1" applyFont="1" applyFill="1" applyProtection="1"/>
    <xf numFmtId="20" fontId="74" fillId="6" borderId="0" xfId="0" applyNumberFormat="1" applyFont="1" applyFill="1" applyAlignment="1" applyProtection="1">
      <alignment horizontal="center"/>
    </xf>
    <xf numFmtId="0" fontId="73" fillId="2" borderId="0" xfId="0" applyFont="1" applyFill="1" applyAlignment="1" applyProtection="1">
      <alignment horizontal="right" vertical="center"/>
      <protection locked="0"/>
    </xf>
    <xf numFmtId="0" fontId="73" fillId="2" borderId="0" xfId="0" applyFont="1" applyFill="1" applyBorder="1" applyAlignment="1" applyProtection="1">
      <alignment horizontal="right" vertical="center"/>
      <protection locked="0"/>
    </xf>
    <xf numFmtId="0" fontId="61" fillId="2" borderId="3" xfId="0" applyFont="1" applyFill="1" applyBorder="1" applyAlignment="1" applyProtection="1">
      <alignment horizontal="right" vertical="center"/>
    </xf>
    <xf numFmtId="0" fontId="76" fillId="2" borderId="3" xfId="0" applyFont="1" applyFill="1" applyBorder="1" applyAlignment="1" applyProtection="1">
      <alignment horizontal="center" vertical="center"/>
      <protection locked="0"/>
    </xf>
    <xf numFmtId="0" fontId="77" fillId="2" borderId="7" xfId="0" applyFont="1" applyFill="1" applyBorder="1" applyAlignment="1" applyProtection="1">
      <alignment horizontal="center" vertical="center"/>
      <protection locked="0"/>
    </xf>
    <xf numFmtId="0" fontId="61" fillId="2" borderId="0" xfId="0" applyFont="1" applyFill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23" fillId="2" borderId="3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77" fillId="2" borderId="4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vertical="center"/>
    </xf>
    <xf numFmtId="0" fontId="75" fillId="2" borderId="0" xfId="0" applyFont="1" applyFill="1" applyAlignment="1" applyProtection="1">
      <alignment vertical="center"/>
    </xf>
    <xf numFmtId="0" fontId="58" fillId="4" borderId="11" xfId="0" applyFont="1" applyFill="1" applyBorder="1" applyAlignment="1" applyProtection="1">
      <alignment horizontal="center"/>
    </xf>
    <xf numFmtId="0" fontId="1" fillId="2" borderId="0" xfId="0" applyFont="1" applyFill="1" applyAlignment="1">
      <alignment vertical="center"/>
    </xf>
    <xf numFmtId="0" fontId="35" fillId="2" borderId="0" xfId="0" applyFont="1" applyFill="1" applyAlignment="1" applyProtection="1">
      <alignment vertical="center"/>
    </xf>
    <xf numFmtId="0" fontId="35" fillId="2" borderId="0" xfId="0" applyFont="1" applyFill="1" applyAlignment="1">
      <alignment vertical="center"/>
    </xf>
    <xf numFmtId="0" fontId="35" fillId="2" borderId="0" xfId="0" applyFont="1" applyFill="1" applyBorder="1" applyAlignment="1">
      <alignment vertical="center"/>
    </xf>
    <xf numFmtId="0" fontId="78" fillId="2" borderId="3" xfId="0" applyFont="1" applyFill="1" applyBorder="1" applyAlignment="1" applyProtection="1">
      <alignment horizontal="right" vertical="center"/>
    </xf>
    <xf numFmtId="0" fontId="26" fillId="2" borderId="3" xfId="0" applyFont="1" applyFill="1" applyBorder="1" applyAlignment="1" applyProtection="1">
      <alignment horizontal="center" vertical="center"/>
      <protection locked="0"/>
    </xf>
    <xf numFmtId="0" fontId="35" fillId="2" borderId="7" xfId="0" applyFont="1" applyFill="1" applyBorder="1" applyAlignment="1" applyProtection="1">
      <alignment vertical="center"/>
    </xf>
    <xf numFmtId="0" fontId="78" fillId="2" borderId="0" xfId="0" applyFont="1" applyFill="1" applyAlignment="1" applyProtection="1">
      <alignment vertical="center"/>
    </xf>
    <xf numFmtId="0" fontId="35" fillId="2" borderId="2" xfId="0" applyFont="1" applyFill="1" applyBorder="1" applyAlignment="1" applyProtection="1">
      <alignment vertical="center"/>
    </xf>
    <xf numFmtId="0" fontId="35" fillId="2" borderId="12" xfId="0" applyFont="1" applyFill="1" applyBorder="1" applyAlignment="1" applyProtection="1">
      <alignment vertical="center"/>
    </xf>
    <xf numFmtId="0" fontId="35" fillId="2" borderId="0" xfId="0" applyFont="1" applyFill="1" applyBorder="1" applyAlignment="1" applyProtection="1">
      <alignment vertical="center"/>
    </xf>
    <xf numFmtId="0" fontId="75" fillId="2" borderId="3" xfId="0" applyFont="1" applyFill="1" applyBorder="1" applyAlignment="1" applyProtection="1">
      <alignment vertical="center"/>
    </xf>
    <xf numFmtId="0" fontId="35" fillId="2" borderId="0" xfId="0" applyFont="1" applyFill="1" applyAlignment="1" applyProtection="1">
      <alignment horizontal="center" vertical="center"/>
    </xf>
    <xf numFmtId="0" fontId="35" fillId="2" borderId="11" xfId="0" applyFont="1" applyFill="1" applyBorder="1" applyAlignment="1" applyProtection="1">
      <alignment vertical="center"/>
    </xf>
    <xf numFmtId="0" fontId="68" fillId="2" borderId="3" xfId="0" applyFont="1" applyFill="1" applyBorder="1" applyAlignment="1" applyProtection="1">
      <alignment vertical="center"/>
    </xf>
    <xf numFmtId="0" fontId="79" fillId="0" borderId="0" xfId="0" applyFont="1" applyFill="1" applyProtection="1"/>
    <xf numFmtId="0" fontId="79" fillId="0" borderId="0" xfId="0" applyNumberFormat="1" applyFont="1" applyFill="1" applyProtection="1"/>
    <xf numFmtId="22" fontId="1" fillId="2" borderId="0" xfId="0" applyNumberFormat="1" applyFont="1" applyFill="1" applyAlignment="1" applyProtection="1">
      <alignment vertical="center"/>
    </xf>
    <xf numFmtId="0" fontId="58" fillId="4" borderId="4" xfId="0" applyFont="1" applyFill="1" applyBorder="1" applyAlignment="1" applyProtection="1">
      <alignment horizontal="center"/>
    </xf>
    <xf numFmtId="0" fontId="58" fillId="4" borderId="11" xfId="0" applyFont="1" applyFill="1" applyBorder="1" applyAlignment="1" applyProtection="1">
      <alignment vertical="center"/>
    </xf>
    <xf numFmtId="0" fontId="1" fillId="2" borderId="36" xfId="0" applyFont="1" applyFill="1" applyBorder="1" applyAlignment="1" applyProtection="1">
      <alignment vertical="center"/>
    </xf>
    <xf numFmtId="0" fontId="23" fillId="8" borderId="37" xfId="0" applyFont="1" applyFill="1" applyBorder="1" applyAlignment="1" applyProtection="1">
      <alignment vertical="center"/>
    </xf>
    <xf numFmtId="0" fontId="76" fillId="2" borderId="3" xfId="0" applyFont="1" applyFill="1" applyBorder="1" applyAlignment="1" applyProtection="1">
      <alignment horizontal="right" vertical="center"/>
    </xf>
    <xf numFmtId="0" fontId="80" fillId="2" borderId="0" xfId="0" applyFont="1" applyFill="1" applyBorder="1" applyAlignment="1" applyProtection="1">
      <alignment horizontal="center" vertical="center"/>
      <protection locked="0"/>
    </xf>
    <xf numFmtId="0" fontId="43" fillId="2" borderId="0" xfId="0" applyFont="1" applyFill="1" applyBorder="1" applyAlignment="1" applyProtection="1">
      <alignment horizontal="right" vertical="center"/>
    </xf>
    <xf numFmtId="0" fontId="26" fillId="2" borderId="0" xfId="0" applyFont="1" applyFill="1" applyBorder="1" applyAlignment="1" applyProtection="1">
      <alignment horizontal="center" vertical="center"/>
    </xf>
    <xf numFmtId="0" fontId="26" fillId="2" borderId="4" xfId="0" applyFont="1" applyFill="1" applyBorder="1" applyAlignment="1" applyProtection="1">
      <alignment horizontal="center" vertical="center"/>
    </xf>
    <xf numFmtId="0" fontId="61" fillId="6" borderId="0" xfId="0" applyFont="1" applyFill="1" applyAlignment="1" applyProtection="1">
      <alignment horizontal="center"/>
    </xf>
    <xf numFmtId="0" fontId="62" fillId="6" borderId="0" xfId="0" applyFont="1" applyFill="1" applyAlignment="1" applyProtection="1">
      <alignment horizontal="center"/>
    </xf>
    <xf numFmtId="0" fontId="61" fillId="6" borderId="0" xfId="1" applyFont="1" applyFill="1" applyAlignment="1" applyProtection="1">
      <alignment horizontal="center"/>
    </xf>
    <xf numFmtId="0" fontId="44" fillId="6" borderId="0" xfId="0" applyFont="1" applyFill="1" applyAlignment="1" applyProtection="1">
      <alignment horizontal="center"/>
    </xf>
    <xf numFmtId="0" fontId="45" fillId="6" borderId="0" xfId="0" applyFont="1" applyFill="1" applyAlignment="1" applyProtection="1">
      <alignment horizontal="center"/>
    </xf>
    <xf numFmtId="0" fontId="52" fillId="6" borderId="0" xfId="0" applyFont="1" applyFill="1" applyAlignment="1" applyProtection="1">
      <alignment horizontal="center"/>
    </xf>
    <xf numFmtId="0" fontId="6" fillId="6" borderId="0" xfId="1" applyFont="1" applyFill="1" applyAlignment="1" applyProtection="1">
      <alignment horizontal="center"/>
    </xf>
    <xf numFmtId="0" fontId="70" fillId="5" borderId="0" xfId="1" applyFont="1" applyFill="1" applyAlignment="1" applyProtection="1">
      <alignment horizontal="center"/>
    </xf>
    <xf numFmtId="0" fontId="49" fillId="5" borderId="0" xfId="0" applyFont="1" applyFill="1" applyAlignment="1">
      <alignment horizontal="center"/>
    </xf>
    <xf numFmtId="0" fontId="51" fillId="5" borderId="0" xfId="0" applyFont="1" applyFill="1" applyAlignment="1">
      <alignment horizontal="center"/>
    </xf>
    <xf numFmtId="20" fontId="18" fillId="2" borderId="2" xfId="0" applyNumberFormat="1" applyFont="1" applyFill="1" applyBorder="1" applyAlignment="1">
      <alignment horizontal="center" vertical="center"/>
    </xf>
    <xf numFmtId="16" fontId="30" fillId="2" borderId="2" xfId="0" applyNumberFormat="1" applyFont="1" applyFill="1" applyBorder="1" applyAlignment="1">
      <alignment horizontal="center" vertical="center"/>
    </xf>
    <xf numFmtId="20" fontId="30" fillId="2" borderId="2" xfId="0" applyNumberFormat="1" applyFont="1" applyFill="1" applyBorder="1" applyAlignment="1">
      <alignment horizontal="center" vertical="center"/>
    </xf>
    <xf numFmtId="0" fontId="71" fillId="2" borderId="0" xfId="1" applyFont="1" applyFill="1" applyAlignment="1" applyProtection="1">
      <alignment horizontal="center"/>
    </xf>
    <xf numFmtId="0" fontId="26" fillId="2" borderId="2" xfId="0" applyFont="1" applyFill="1" applyBorder="1" applyAlignment="1" applyProtection="1">
      <alignment horizontal="center" vertical="center"/>
    </xf>
    <xf numFmtId="165" fontId="30" fillId="2" borderId="2" xfId="0" applyNumberFormat="1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/>
    </xf>
    <xf numFmtId="0" fontId="50" fillId="3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53" fillId="3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20" fontId="30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>
      <alignment horizontal="center" vertical="center"/>
    </xf>
    <xf numFmtId="0" fontId="55" fillId="3" borderId="0" xfId="0" applyFont="1" applyFill="1" applyAlignment="1">
      <alignment horizontal="center"/>
    </xf>
    <xf numFmtId="0" fontId="57" fillId="3" borderId="0" xfId="0" applyFont="1" applyFill="1" applyAlignment="1">
      <alignment horizontal="center"/>
    </xf>
    <xf numFmtId="165" fontId="30" fillId="2" borderId="0" xfId="0" applyNumberFormat="1" applyFont="1" applyFill="1" applyAlignment="1" applyProtection="1">
      <alignment horizontal="center" vertical="center"/>
    </xf>
    <xf numFmtId="20" fontId="30" fillId="2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center" vertical="center"/>
    </xf>
    <xf numFmtId="0" fontId="58" fillId="4" borderId="11" xfId="0" applyFont="1" applyFill="1" applyBorder="1" applyAlignment="1" applyProtection="1">
      <alignment horizontal="center"/>
    </xf>
    <xf numFmtId="0" fontId="18" fillId="4" borderId="11" xfId="0" applyFont="1" applyFill="1" applyBorder="1" applyAlignment="1" applyProtection="1">
      <alignment horizontal="left"/>
    </xf>
    <xf numFmtId="0" fontId="75" fillId="2" borderId="0" xfId="0" applyFont="1" applyFill="1" applyBorder="1" applyAlignment="1" applyProtection="1">
      <alignment horizontal="center" vertical="center"/>
    </xf>
    <xf numFmtId="0" fontId="58" fillId="4" borderId="11" xfId="0" applyFont="1" applyFill="1" applyBorder="1" applyAlignment="1" applyProtection="1">
      <alignment horizontal="center" vertical="center"/>
    </xf>
    <xf numFmtId="0" fontId="18" fillId="4" borderId="11" xfId="0" applyFont="1" applyFill="1" applyBorder="1" applyAlignment="1" applyProtection="1">
      <alignment horizontal="left" vertical="center"/>
    </xf>
    <xf numFmtId="0" fontId="81" fillId="3" borderId="20" xfId="0" applyFont="1" applyFill="1" applyBorder="1" applyAlignment="1" applyProtection="1">
      <alignment horizontal="center" vertical="center"/>
    </xf>
    <xf numFmtId="0" fontId="81" fillId="3" borderId="21" xfId="0" applyFont="1" applyFill="1" applyBorder="1" applyAlignment="1" applyProtection="1">
      <alignment horizontal="center" vertical="center"/>
    </xf>
    <xf numFmtId="0" fontId="59" fillId="4" borderId="11" xfId="0" applyFont="1" applyFill="1" applyBorder="1" applyAlignment="1" applyProtection="1">
      <alignment horizontal="center"/>
    </xf>
    <xf numFmtId="0" fontId="24" fillId="4" borderId="11" xfId="0" applyFont="1" applyFill="1" applyBorder="1" applyAlignment="1" applyProtection="1">
      <alignment horizontal="left"/>
    </xf>
    <xf numFmtId="0" fontId="8" fillId="2" borderId="38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5" fillId="0" borderId="22" xfId="0" applyFont="1" applyBorder="1" applyAlignment="1" applyProtection="1">
      <alignment horizontal="left" vertical="center"/>
    </xf>
    <xf numFmtId="0" fontId="5" fillId="0" borderId="23" xfId="0" applyFont="1" applyBorder="1" applyAlignment="1" applyProtection="1">
      <alignment horizontal="left" vertical="center"/>
    </xf>
    <xf numFmtId="0" fontId="5" fillId="0" borderId="33" xfId="0" applyFont="1" applyBorder="1" applyAlignment="1" applyProtection="1">
      <alignment horizontal="right" vertical="center"/>
    </xf>
    <xf numFmtId="0" fontId="5" fillId="0" borderId="34" xfId="0" applyFont="1" applyBorder="1" applyAlignment="1" applyProtection="1">
      <alignment horizontal="right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2" xfId="0" applyFont="1" applyBorder="1" applyAlignment="1" applyProtection="1">
      <alignment horizontal="right" vertical="center"/>
    </xf>
    <xf numFmtId="0" fontId="5" fillId="0" borderId="23" xfId="0" applyFont="1" applyBorder="1" applyAlignment="1" applyProtection="1">
      <alignment horizontal="right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63" fillId="0" borderId="0" xfId="0" applyFont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72" fillId="0" borderId="0" xfId="1" applyFont="1" applyAlignment="1" applyProtection="1">
      <alignment horizontal="center"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21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52"/>
        </patternFill>
      </fill>
    </dxf>
    <dxf>
      <fill>
        <patternFill>
          <bgColor indexed="47"/>
        </patternFill>
      </fill>
      <border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FFCC99"/>
      <color rgb="FF993300"/>
      <color rgb="FFFF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3.png"/><Relationship Id="rId2" Type="http://schemas.openxmlformats.org/officeDocument/2006/relationships/image" Target="../media/image42.png"/><Relationship Id="rId1" Type="http://schemas.openxmlformats.org/officeDocument/2006/relationships/image" Target="../media/image13.jpeg"/><Relationship Id="rId5" Type="http://schemas.openxmlformats.org/officeDocument/2006/relationships/image" Target="../media/image45.png"/><Relationship Id="rId4" Type="http://schemas.openxmlformats.org/officeDocument/2006/relationships/image" Target="../media/image4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jpeg"/><Relationship Id="rId5" Type="http://schemas.openxmlformats.org/officeDocument/2006/relationships/image" Target="../media/image17.png"/><Relationship Id="rId4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3.jpe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22.png"/><Relationship Id="rId1" Type="http://schemas.openxmlformats.org/officeDocument/2006/relationships/image" Target="../media/image13.jpeg"/><Relationship Id="rId5" Type="http://schemas.openxmlformats.org/officeDocument/2006/relationships/image" Target="../media/image25.png"/><Relationship Id="rId4" Type="http://schemas.openxmlformats.org/officeDocument/2006/relationships/image" Target="../media/image2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png"/><Relationship Id="rId2" Type="http://schemas.openxmlformats.org/officeDocument/2006/relationships/image" Target="../media/image26.png"/><Relationship Id="rId1" Type="http://schemas.openxmlformats.org/officeDocument/2006/relationships/image" Target="../media/image13.jpeg"/><Relationship Id="rId5" Type="http://schemas.openxmlformats.org/officeDocument/2006/relationships/image" Target="../media/image29.png"/><Relationship Id="rId4" Type="http://schemas.openxmlformats.org/officeDocument/2006/relationships/image" Target="../media/image28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1.png"/><Relationship Id="rId2" Type="http://schemas.openxmlformats.org/officeDocument/2006/relationships/image" Target="../media/image30.png"/><Relationship Id="rId1" Type="http://schemas.openxmlformats.org/officeDocument/2006/relationships/image" Target="../media/image13.jpeg"/><Relationship Id="rId5" Type="http://schemas.openxmlformats.org/officeDocument/2006/relationships/image" Target="../media/image33.png"/><Relationship Id="rId4" Type="http://schemas.openxmlformats.org/officeDocument/2006/relationships/image" Target="../media/image3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5.png"/><Relationship Id="rId2" Type="http://schemas.openxmlformats.org/officeDocument/2006/relationships/image" Target="../media/image34.png"/><Relationship Id="rId1" Type="http://schemas.openxmlformats.org/officeDocument/2006/relationships/image" Target="../media/image13.jpeg"/><Relationship Id="rId5" Type="http://schemas.openxmlformats.org/officeDocument/2006/relationships/image" Target="../media/image37.png"/><Relationship Id="rId4" Type="http://schemas.openxmlformats.org/officeDocument/2006/relationships/image" Target="../media/image36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9.png"/><Relationship Id="rId2" Type="http://schemas.openxmlformats.org/officeDocument/2006/relationships/image" Target="../media/image38.png"/><Relationship Id="rId1" Type="http://schemas.openxmlformats.org/officeDocument/2006/relationships/image" Target="../media/image13.jpeg"/><Relationship Id="rId5" Type="http://schemas.openxmlformats.org/officeDocument/2006/relationships/image" Target="../media/image41.png"/><Relationship Id="rId4" Type="http://schemas.openxmlformats.org/officeDocument/2006/relationships/image" Target="../media/image4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5</xdr:row>
      <xdr:rowOff>76200</xdr:rowOff>
    </xdr:from>
    <xdr:to>
      <xdr:col>5</xdr:col>
      <xdr:colOff>581025</xdr:colOff>
      <xdr:row>13</xdr:row>
      <xdr:rowOff>104775</xdr:rowOff>
    </xdr:to>
    <xdr:pic>
      <xdr:nvPicPr>
        <xdr:cNvPr id="13365" name="Picture 6" descr="cup_fifaworld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0" y="1304925"/>
          <a:ext cx="695325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66676</xdr:colOff>
      <xdr:row>3</xdr:row>
      <xdr:rowOff>66429</xdr:rowOff>
    </xdr:from>
    <xdr:to>
      <xdr:col>3</xdr:col>
      <xdr:colOff>704850</xdr:colOff>
      <xdr:row>15</xdr:row>
      <xdr:rowOff>57148</xdr:rowOff>
    </xdr:to>
    <xdr:pic>
      <xdr:nvPicPr>
        <xdr:cNvPr id="4" name="3 Imagen" descr="world-cup-2010-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8676" y="742704"/>
          <a:ext cx="2181224" cy="254341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190500</xdr:colOff>
      <xdr:row>0</xdr:row>
      <xdr:rowOff>66675</xdr:rowOff>
    </xdr:from>
    <xdr:to>
      <xdr:col>21</xdr:col>
      <xdr:colOff>329637</xdr:colOff>
      <xdr:row>1</xdr:row>
      <xdr:rowOff>390525</xdr:rowOff>
    </xdr:to>
    <xdr:pic>
      <xdr:nvPicPr>
        <xdr:cNvPr id="6" name="5 Imagen" descr="world-cup-2010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38875" y="66675"/>
          <a:ext cx="653487" cy="762000"/>
        </a:xfrm>
        <a:prstGeom prst="rect">
          <a:avLst/>
        </a:prstGeom>
      </xdr:spPr>
    </xdr:pic>
    <xdr:clientData/>
  </xdr:twoCellAnchor>
  <xdr:twoCellAnchor editAs="oneCell">
    <xdr:from>
      <xdr:col>19</xdr:col>
      <xdr:colOff>7125</xdr:colOff>
      <xdr:row>8</xdr:row>
      <xdr:rowOff>7125</xdr:rowOff>
    </xdr:from>
    <xdr:to>
      <xdr:col>19</xdr:col>
      <xdr:colOff>207150</xdr:colOff>
      <xdr:row>9</xdr:row>
      <xdr:rowOff>54750</xdr:rowOff>
    </xdr:to>
    <xdr:pic>
      <xdr:nvPicPr>
        <xdr:cNvPr id="8" name="7 Imagen" descr="358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74500" y="20169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11850</xdr:colOff>
      <xdr:row>10</xdr:row>
      <xdr:rowOff>11850</xdr:rowOff>
    </xdr:from>
    <xdr:to>
      <xdr:col>19</xdr:col>
      <xdr:colOff>211875</xdr:colOff>
      <xdr:row>11</xdr:row>
      <xdr:rowOff>59475</xdr:rowOff>
    </xdr:to>
    <xdr:pic>
      <xdr:nvPicPr>
        <xdr:cNvPr id="10" name="9 Imagen" descr="66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79225" y="23835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6</xdr:row>
      <xdr:rowOff>9525</xdr:rowOff>
    </xdr:from>
    <xdr:to>
      <xdr:col>19</xdr:col>
      <xdr:colOff>209550</xdr:colOff>
      <xdr:row>7</xdr:row>
      <xdr:rowOff>57150</xdr:rowOff>
    </xdr:to>
    <xdr:pic>
      <xdr:nvPicPr>
        <xdr:cNvPr id="11" name="10 Imagen" descr="163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676900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14250</xdr:colOff>
      <xdr:row>12</xdr:row>
      <xdr:rowOff>14250</xdr:rowOff>
    </xdr:from>
    <xdr:to>
      <xdr:col>19</xdr:col>
      <xdr:colOff>214275</xdr:colOff>
      <xdr:row>13</xdr:row>
      <xdr:rowOff>61875</xdr:rowOff>
    </xdr:to>
    <xdr:pic>
      <xdr:nvPicPr>
        <xdr:cNvPr id="13" name="12 Imagen" descr="360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681625" y="27479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9</xdr:row>
      <xdr:rowOff>9525</xdr:rowOff>
    </xdr:from>
    <xdr:to>
      <xdr:col>6</xdr:col>
      <xdr:colOff>0</xdr:colOff>
      <xdr:row>10</xdr:row>
      <xdr:rowOff>57150</xdr:rowOff>
    </xdr:to>
    <xdr:pic>
      <xdr:nvPicPr>
        <xdr:cNvPr id="15" name="14 Imagen" descr="163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47925" y="22002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8</xdr:row>
      <xdr:rowOff>9525</xdr:rowOff>
    </xdr:from>
    <xdr:to>
      <xdr:col>1</xdr:col>
      <xdr:colOff>209550</xdr:colOff>
      <xdr:row>9</xdr:row>
      <xdr:rowOff>57150</xdr:rowOff>
    </xdr:to>
    <xdr:pic>
      <xdr:nvPicPr>
        <xdr:cNvPr id="16" name="15 Imagen" descr="163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0500" y="20193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6</xdr:row>
      <xdr:rowOff>9525</xdr:rowOff>
    </xdr:from>
    <xdr:to>
      <xdr:col>1</xdr:col>
      <xdr:colOff>209550</xdr:colOff>
      <xdr:row>7</xdr:row>
      <xdr:rowOff>57150</xdr:rowOff>
    </xdr:to>
    <xdr:pic>
      <xdr:nvPicPr>
        <xdr:cNvPr id="17" name="16 Imagen" descr="163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0500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10</xdr:row>
      <xdr:rowOff>9525</xdr:rowOff>
    </xdr:from>
    <xdr:to>
      <xdr:col>1</xdr:col>
      <xdr:colOff>209550</xdr:colOff>
      <xdr:row>11</xdr:row>
      <xdr:rowOff>57150</xdr:rowOff>
    </xdr:to>
    <xdr:pic>
      <xdr:nvPicPr>
        <xdr:cNvPr id="18" name="17 Imagen" descr="358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7</xdr:row>
      <xdr:rowOff>9525</xdr:rowOff>
    </xdr:from>
    <xdr:to>
      <xdr:col>6</xdr:col>
      <xdr:colOff>0</xdr:colOff>
      <xdr:row>8</xdr:row>
      <xdr:rowOff>57150</xdr:rowOff>
    </xdr:to>
    <xdr:pic>
      <xdr:nvPicPr>
        <xdr:cNvPr id="19" name="18 Imagen" descr="358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7925" y="18383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6</xdr:row>
      <xdr:rowOff>9525</xdr:rowOff>
    </xdr:from>
    <xdr:to>
      <xdr:col>6</xdr:col>
      <xdr:colOff>0</xdr:colOff>
      <xdr:row>7</xdr:row>
      <xdr:rowOff>57150</xdr:rowOff>
    </xdr:to>
    <xdr:pic>
      <xdr:nvPicPr>
        <xdr:cNvPr id="20" name="19 Imagen" descr="358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7925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8</xdr:row>
      <xdr:rowOff>9525</xdr:rowOff>
    </xdr:from>
    <xdr:to>
      <xdr:col>6</xdr:col>
      <xdr:colOff>0</xdr:colOff>
      <xdr:row>9</xdr:row>
      <xdr:rowOff>57150</xdr:rowOff>
    </xdr:to>
    <xdr:pic>
      <xdr:nvPicPr>
        <xdr:cNvPr id="21" name="20 Imagen" descr="66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47925" y="20193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10</xdr:row>
      <xdr:rowOff>9525</xdr:rowOff>
    </xdr:from>
    <xdr:to>
      <xdr:col>6</xdr:col>
      <xdr:colOff>0</xdr:colOff>
      <xdr:row>11</xdr:row>
      <xdr:rowOff>57150</xdr:rowOff>
    </xdr:to>
    <xdr:pic>
      <xdr:nvPicPr>
        <xdr:cNvPr id="22" name="21 Imagen" descr="66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47925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5</xdr:row>
      <xdr:rowOff>9525</xdr:rowOff>
    </xdr:from>
    <xdr:to>
      <xdr:col>1</xdr:col>
      <xdr:colOff>209550</xdr:colOff>
      <xdr:row>6</xdr:row>
      <xdr:rowOff>57150</xdr:rowOff>
    </xdr:to>
    <xdr:pic>
      <xdr:nvPicPr>
        <xdr:cNvPr id="23" name="22 Imagen" descr="66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0500" y="14763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7</xdr:row>
      <xdr:rowOff>9525</xdr:rowOff>
    </xdr:from>
    <xdr:to>
      <xdr:col>1</xdr:col>
      <xdr:colOff>209550</xdr:colOff>
      <xdr:row>8</xdr:row>
      <xdr:rowOff>57150</xdr:rowOff>
    </xdr:to>
    <xdr:pic>
      <xdr:nvPicPr>
        <xdr:cNvPr id="24" name="23 Imagen" descr="360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90500" y="18383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5</xdr:row>
      <xdr:rowOff>9525</xdr:rowOff>
    </xdr:from>
    <xdr:to>
      <xdr:col>6</xdr:col>
      <xdr:colOff>0</xdr:colOff>
      <xdr:row>6</xdr:row>
      <xdr:rowOff>57150</xdr:rowOff>
    </xdr:to>
    <xdr:pic>
      <xdr:nvPicPr>
        <xdr:cNvPr id="25" name="24 Imagen" descr="360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447925" y="14763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9</xdr:row>
      <xdr:rowOff>9525</xdr:rowOff>
    </xdr:from>
    <xdr:to>
      <xdr:col>1</xdr:col>
      <xdr:colOff>209550</xdr:colOff>
      <xdr:row>10</xdr:row>
      <xdr:rowOff>57150</xdr:rowOff>
    </xdr:to>
    <xdr:pic>
      <xdr:nvPicPr>
        <xdr:cNvPr id="26" name="25 Imagen" descr="360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90500" y="22002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190500</xdr:colOff>
      <xdr:row>8</xdr:row>
      <xdr:rowOff>7125</xdr:rowOff>
    </xdr:from>
    <xdr:to>
      <xdr:col>23</xdr:col>
      <xdr:colOff>9525</xdr:colOff>
      <xdr:row>9</xdr:row>
      <xdr:rowOff>54750</xdr:rowOff>
    </xdr:to>
    <xdr:pic>
      <xdr:nvPicPr>
        <xdr:cNvPr id="27" name="26 Imagen" descr="358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67575" y="20169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195225</xdr:colOff>
      <xdr:row>10</xdr:row>
      <xdr:rowOff>11850</xdr:rowOff>
    </xdr:from>
    <xdr:to>
      <xdr:col>23</xdr:col>
      <xdr:colOff>14250</xdr:colOff>
      <xdr:row>11</xdr:row>
      <xdr:rowOff>59475</xdr:rowOff>
    </xdr:to>
    <xdr:pic>
      <xdr:nvPicPr>
        <xdr:cNvPr id="28" name="27 Imagen" descr="66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72300" y="23835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192900</xdr:colOff>
      <xdr:row>6</xdr:row>
      <xdr:rowOff>9525</xdr:rowOff>
    </xdr:from>
    <xdr:to>
      <xdr:col>23</xdr:col>
      <xdr:colOff>11925</xdr:colOff>
      <xdr:row>7</xdr:row>
      <xdr:rowOff>57150</xdr:rowOff>
    </xdr:to>
    <xdr:pic>
      <xdr:nvPicPr>
        <xdr:cNvPr id="29" name="28 Imagen" descr="163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269975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197625</xdr:colOff>
      <xdr:row>12</xdr:row>
      <xdr:rowOff>14250</xdr:rowOff>
    </xdr:from>
    <xdr:to>
      <xdr:col>23</xdr:col>
      <xdr:colOff>16650</xdr:colOff>
      <xdr:row>13</xdr:row>
      <xdr:rowOff>61875</xdr:rowOff>
    </xdr:to>
    <xdr:pic>
      <xdr:nvPicPr>
        <xdr:cNvPr id="30" name="29 Imagen" descr="360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274700" y="2747925"/>
          <a:ext cx="200025" cy="228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85725</xdr:rowOff>
    </xdr:from>
    <xdr:to>
      <xdr:col>12</xdr:col>
      <xdr:colOff>742950</xdr:colOff>
      <xdr:row>7</xdr:row>
      <xdr:rowOff>85725</xdr:rowOff>
    </xdr:to>
    <xdr:sp macro="" textlink="">
      <xdr:nvSpPr>
        <xdr:cNvPr id="9428" name="Line 2"/>
        <xdr:cNvSpPr>
          <a:spLocks noChangeShapeType="1"/>
        </xdr:cNvSpPr>
      </xdr:nvSpPr>
      <xdr:spPr bwMode="auto">
        <a:xfrm>
          <a:off x="3543300" y="18097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</xdr:spPr>
    </xdr:sp>
    <xdr:clientData/>
  </xdr:twoCellAnchor>
  <xdr:twoCellAnchor>
    <xdr:from>
      <xdr:col>12</xdr:col>
      <xdr:colOff>0</xdr:colOff>
      <xdr:row>11</xdr:row>
      <xdr:rowOff>85725</xdr:rowOff>
    </xdr:from>
    <xdr:to>
      <xdr:col>12</xdr:col>
      <xdr:colOff>742950</xdr:colOff>
      <xdr:row>11</xdr:row>
      <xdr:rowOff>85725</xdr:rowOff>
    </xdr:to>
    <xdr:sp macro="" textlink="">
      <xdr:nvSpPr>
        <xdr:cNvPr id="9429" name="Line 3"/>
        <xdr:cNvSpPr>
          <a:spLocks noChangeShapeType="1"/>
        </xdr:cNvSpPr>
      </xdr:nvSpPr>
      <xdr:spPr bwMode="auto">
        <a:xfrm>
          <a:off x="3543300" y="24574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</xdr:spPr>
    </xdr:sp>
    <xdr:clientData/>
  </xdr:twoCellAnchor>
  <xdr:twoCellAnchor>
    <xdr:from>
      <xdr:col>12</xdr:col>
      <xdr:colOff>0</xdr:colOff>
      <xdr:row>15</xdr:row>
      <xdr:rowOff>85725</xdr:rowOff>
    </xdr:from>
    <xdr:to>
      <xdr:col>12</xdr:col>
      <xdr:colOff>742950</xdr:colOff>
      <xdr:row>15</xdr:row>
      <xdr:rowOff>85725</xdr:rowOff>
    </xdr:to>
    <xdr:sp macro="" textlink="">
      <xdr:nvSpPr>
        <xdr:cNvPr id="9430" name="Line 4"/>
        <xdr:cNvSpPr>
          <a:spLocks noChangeShapeType="1"/>
        </xdr:cNvSpPr>
      </xdr:nvSpPr>
      <xdr:spPr bwMode="auto">
        <a:xfrm>
          <a:off x="3543300" y="31051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</xdr:spPr>
    </xdr:sp>
    <xdr:clientData/>
  </xdr:twoCellAnchor>
  <xdr:twoCellAnchor>
    <xdr:from>
      <xdr:col>12</xdr:col>
      <xdr:colOff>0</xdr:colOff>
      <xdr:row>19</xdr:row>
      <xdr:rowOff>85725</xdr:rowOff>
    </xdr:from>
    <xdr:to>
      <xdr:col>12</xdr:col>
      <xdr:colOff>742950</xdr:colOff>
      <xdr:row>19</xdr:row>
      <xdr:rowOff>85725</xdr:rowOff>
    </xdr:to>
    <xdr:sp macro="" textlink="">
      <xdr:nvSpPr>
        <xdr:cNvPr id="9431" name="Line 5"/>
        <xdr:cNvSpPr>
          <a:spLocks noChangeShapeType="1"/>
        </xdr:cNvSpPr>
      </xdr:nvSpPr>
      <xdr:spPr bwMode="auto">
        <a:xfrm>
          <a:off x="3543300" y="37528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</xdr:spPr>
    </xdr:sp>
    <xdr:clientData/>
  </xdr:twoCellAnchor>
  <xdr:twoCellAnchor>
    <xdr:from>
      <xdr:col>12</xdr:col>
      <xdr:colOff>0</xdr:colOff>
      <xdr:row>23</xdr:row>
      <xdr:rowOff>85725</xdr:rowOff>
    </xdr:from>
    <xdr:to>
      <xdr:col>12</xdr:col>
      <xdr:colOff>742950</xdr:colOff>
      <xdr:row>23</xdr:row>
      <xdr:rowOff>85725</xdr:rowOff>
    </xdr:to>
    <xdr:sp macro="" textlink="">
      <xdr:nvSpPr>
        <xdr:cNvPr id="9432" name="Line 6"/>
        <xdr:cNvSpPr>
          <a:spLocks noChangeShapeType="1"/>
        </xdr:cNvSpPr>
      </xdr:nvSpPr>
      <xdr:spPr bwMode="auto">
        <a:xfrm>
          <a:off x="3543300" y="44005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</xdr:spPr>
    </xdr:sp>
    <xdr:clientData/>
  </xdr:twoCellAnchor>
  <xdr:twoCellAnchor>
    <xdr:from>
      <xdr:col>12</xdr:col>
      <xdr:colOff>0</xdr:colOff>
      <xdr:row>29</xdr:row>
      <xdr:rowOff>85725</xdr:rowOff>
    </xdr:from>
    <xdr:to>
      <xdr:col>12</xdr:col>
      <xdr:colOff>742950</xdr:colOff>
      <xdr:row>29</xdr:row>
      <xdr:rowOff>85725</xdr:rowOff>
    </xdr:to>
    <xdr:sp macro="" textlink="">
      <xdr:nvSpPr>
        <xdr:cNvPr id="9433" name="Line 7"/>
        <xdr:cNvSpPr>
          <a:spLocks noChangeShapeType="1"/>
        </xdr:cNvSpPr>
      </xdr:nvSpPr>
      <xdr:spPr bwMode="auto">
        <a:xfrm>
          <a:off x="3543300" y="50482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</xdr:spPr>
    </xdr:sp>
    <xdr:clientData/>
  </xdr:twoCellAnchor>
  <xdr:twoCellAnchor>
    <xdr:from>
      <xdr:col>12</xdr:col>
      <xdr:colOff>0</xdr:colOff>
      <xdr:row>33</xdr:row>
      <xdr:rowOff>85725</xdr:rowOff>
    </xdr:from>
    <xdr:to>
      <xdr:col>12</xdr:col>
      <xdr:colOff>742950</xdr:colOff>
      <xdr:row>33</xdr:row>
      <xdr:rowOff>85725</xdr:rowOff>
    </xdr:to>
    <xdr:sp macro="" textlink="">
      <xdr:nvSpPr>
        <xdr:cNvPr id="9434" name="Line 8"/>
        <xdr:cNvSpPr>
          <a:spLocks noChangeShapeType="1"/>
        </xdr:cNvSpPr>
      </xdr:nvSpPr>
      <xdr:spPr bwMode="auto">
        <a:xfrm>
          <a:off x="3543300" y="56959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</xdr:spPr>
    </xdr:sp>
    <xdr:clientData/>
  </xdr:twoCellAnchor>
  <xdr:twoCellAnchor>
    <xdr:from>
      <xdr:col>12</xdr:col>
      <xdr:colOff>0</xdr:colOff>
      <xdr:row>37</xdr:row>
      <xdr:rowOff>85725</xdr:rowOff>
    </xdr:from>
    <xdr:to>
      <xdr:col>12</xdr:col>
      <xdr:colOff>742950</xdr:colOff>
      <xdr:row>37</xdr:row>
      <xdr:rowOff>85725</xdr:rowOff>
    </xdr:to>
    <xdr:sp macro="" textlink="">
      <xdr:nvSpPr>
        <xdr:cNvPr id="9435" name="Line 10"/>
        <xdr:cNvSpPr>
          <a:spLocks noChangeShapeType="1"/>
        </xdr:cNvSpPr>
      </xdr:nvSpPr>
      <xdr:spPr bwMode="auto">
        <a:xfrm>
          <a:off x="3543300" y="63436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</xdr:spPr>
    </xdr:sp>
    <xdr:clientData/>
  </xdr:twoCellAnchor>
  <xdr:twoCellAnchor editAs="oneCell">
    <xdr:from>
      <xdr:col>16</xdr:col>
      <xdr:colOff>9525</xdr:colOff>
      <xdr:row>0</xdr:row>
      <xdr:rowOff>66675</xdr:rowOff>
    </xdr:from>
    <xdr:to>
      <xdr:col>18</xdr:col>
      <xdr:colOff>186762</xdr:colOff>
      <xdr:row>1</xdr:row>
      <xdr:rowOff>390525</xdr:rowOff>
    </xdr:to>
    <xdr:pic>
      <xdr:nvPicPr>
        <xdr:cNvPr id="11" name="10 Imagen" descr="world-cup-2010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66675"/>
          <a:ext cx="653487" cy="762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85725</xdr:rowOff>
    </xdr:from>
    <xdr:to>
      <xdr:col>12</xdr:col>
      <xdr:colOff>742950</xdr:colOff>
      <xdr:row>7</xdr:row>
      <xdr:rowOff>85725</xdr:rowOff>
    </xdr:to>
    <xdr:sp macro="" textlink="">
      <xdr:nvSpPr>
        <xdr:cNvPr id="10385" name="Line 2"/>
        <xdr:cNvSpPr>
          <a:spLocks noChangeShapeType="1"/>
        </xdr:cNvSpPr>
      </xdr:nvSpPr>
      <xdr:spPr bwMode="auto">
        <a:xfrm>
          <a:off x="3876675" y="1800225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</xdr:spPr>
    </xdr:sp>
    <xdr:clientData/>
  </xdr:twoCellAnchor>
  <xdr:twoCellAnchor>
    <xdr:from>
      <xdr:col>12</xdr:col>
      <xdr:colOff>0</xdr:colOff>
      <xdr:row>11</xdr:row>
      <xdr:rowOff>85725</xdr:rowOff>
    </xdr:from>
    <xdr:to>
      <xdr:col>12</xdr:col>
      <xdr:colOff>742950</xdr:colOff>
      <xdr:row>11</xdr:row>
      <xdr:rowOff>85725</xdr:rowOff>
    </xdr:to>
    <xdr:sp macro="" textlink="">
      <xdr:nvSpPr>
        <xdr:cNvPr id="10386" name="Line 3"/>
        <xdr:cNvSpPr>
          <a:spLocks noChangeShapeType="1"/>
        </xdr:cNvSpPr>
      </xdr:nvSpPr>
      <xdr:spPr bwMode="auto">
        <a:xfrm>
          <a:off x="3876675" y="25336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</xdr:spPr>
    </xdr:sp>
    <xdr:clientData/>
  </xdr:twoCellAnchor>
  <xdr:twoCellAnchor>
    <xdr:from>
      <xdr:col>12</xdr:col>
      <xdr:colOff>0</xdr:colOff>
      <xdr:row>15</xdr:row>
      <xdr:rowOff>85725</xdr:rowOff>
    </xdr:from>
    <xdr:to>
      <xdr:col>12</xdr:col>
      <xdr:colOff>742950</xdr:colOff>
      <xdr:row>15</xdr:row>
      <xdr:rowOff>85725</xdr:rowOff>
    </xdr:to>
    <xdr:sp macro="" textlink="">
      <xdr:nvSpPr>
        <xdr:cNvPr id="10387" name="Line 4"/>
        <xdr:cNvSpPr>
          <a:spLocks noChangeShapeType="1"/>
        </xdr:cNvSpPr>
      </xdr:nvSpPr>
      <xdr:spPr bwMode="auto">
        <a:xfrm>
          <a:off x="3876675" y="3267075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</xdr:spPr>
    </xdr:sp>
    <xdr:clientData/>
  </xdr:twoCellAnchor>
  <xdr:twoCellAnchor>
    <xdr:from>
      <xdr:col>12</xdr:col>
      <xdr:colOff>0</xdr:colOff>
      <xdr:row>19</xdr:row>
      <xdr:rowOff>85725</xdr:rowOff>
    </xdr:from>
    <xdr:to>
      <xdr:col>12</xdr:col>
      <xdr:colOff>742950</xdr:colOff>
      <xdr:row>19</xdr:row>
      <xdr:rowOff>85725</xdr:rowOff>
    </xdr:to>
    <xdr:sp macro="" textlink="">
      <xdr:nvSpPr>
        <xdr:cNvPr id="10388" name="Line 5"/>
        <xdr:cNvSpPr>
          <a:spLocks noChangeShapeType="1"/>
        </xdr:cNvSpPr>
      </xdr:nvSpPr>
      <xdr:spPr bwMode="auto">
        <a:xfrm>
          <a:off x="3876675" y="400050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</xdr:spPr>
    </xdr:sp>
    <xdr:clientData/>
  </xdr:twoCellAnchor>
  <xdr:twoCellAnchor>
    <xdr:from>
      <xdr:col>12</xdr:col>
      <xdr:colOff>0</xdr:colOff>
      <xdr:row>22</xdr:row>
      <xdr:rowOff>0</xdr:rowOff>
    </xdr:from>
    <xdr:to>
      <xdr:col>12</xdr:col>
      <xdr:colOff>742950</xdr:colOff>
      <xdr:row>22</xdr:row>
      <xdr:rowOff>0</xdr:rowOff>
    </xdr:to>
    <xdr:sp macro="" textlink="">
      <xdr:nvSpPr>
        <xdr:cNvPr id="10389" name="Line 6"/>
        <xdr:cNvSpPr>
          <a:spLocks noChangeShapeType="1"/>
        </xdr:cNvSpPr>
      </xdr:nvSpPr>
      <xdr:spPr bwMode="auto">
        <a:xfrm>
          <a:off x="3876675" y="4467225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</xdr:spPr>
    </xdr:sp>
    <xdr:clientData/>
  </xdr:twoCellAnchor>
  <xdr:twoCellAnchor editAs="oneCell">
    <xdr:from>
      <xdr:col>16</xdr:col>
      <xdr:colOff>0</xdr:colOff>
      <xdr:row>0</xdr:row>
      <xdr:rowOff>57150</xdr:rowOff>
    </xdr:from>
    <xdr:to>
      <xdr:col>18</xdr:col>
      <xdr:colOff>177237</xdr:colOff>
      <xdr:row>1</xdr:row>
      <xdr:rowOff>381000</xdr:rowOff>
    </xdr:to>
    <xdr:pic>
      <xdr:nvPicPr>
        <xdr:cNvPr id="8" name="7 Imagen" descr="world-cup-2010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67475" y="57150"/>
          <a:ext cx="653487" cy="762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85725</xdr:rowOff>
    </xdr:from>
    <xdr:to>
      <xdr:col>12</xdr:col>
      <xdr:colOff>742950</xdr:colOff>
      <xdr:row>7</xdr:row>
      <xdr:rowOff>85725</xdr:rowOff>
    </xdr:to>
    <xdr:sp macro="" textlink="">
      <xdr:nvSpPr>
        <xdr:cNvPr id="11339" name="Line 2"/>
        <xdr:cNvSpPr>
          <a:spLocks noChangeShapeType="1"/>
        </xdr:cNvSpPr>
      </xdr:nvSpPr>
      <xdr:spPr bwMode="auto">
        <a:xfrm>
          <a:off x="3933825" y="2143125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</xdr:spPr>
    </xdr:sp>
    <xdr:clientData/>
  </xdr:twoCellAnchor>
  <xdr:twoCellAnchor>
    <xdr:from>
      <xdr:col>12</xdr:col>
      <xdr:colOff>0</xdr:colOff>
      <xdr:row>11</xdr:row>
      <xdr:rowOff>85725</xdr:rowOff>
    </xdr:from>
    <xdr:to>
      <xdr:col>12</xdr:col>
      <xdr:colOff>742950</xdr:colOff>
      <xdr:row>11</xdr:row>
      <xdr:rowOff>85725</xdr:rowOff>
    </xdr:to>
    <xdr:sp macro="" textlink="">
      <xdr:nvSpPr>
        <xdr:cNvPr id="11340" name="Line 3"/>
        <xdr:cNvSpPr>
          <a:spLocks noChangeShapeType="1"/>
        </xdr:cNvSpPr>
      </xdr:nvSpPr>
      <xdr:spPr bwMode="auto">
        <a:xfrm>
          <a:off x="3933825" y="3114675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</xdr:spPr>
    </xdr:sp>
    <xdr:clientData/>
  </xdr:twoCellAnchor>
  <xdr:twoCellAnchor editAs="oneCell">
    <xdr:from>
      <xdr:col>16</xdr:col>
      <xdr:colOff>0</xdr:colOff>
      <xdr:row>0</xdr:row>
      <xdr:rowOff>57150</xdr:rowOff>
    </xdr:from>
    <xdr:to>
      <xdr:col>16</xdr:col>
      <xdr:colOff>653487</xdr:colOff>
      <xdr:row>1</xdr:row>
      <xdr:rowOff>381000</xdr:rowOff>
    </xdr:to>
    <xdr:pic>
      <xdr:nvPicPr>
        <xdr:cNvPr id="5" name="4 Imagen" descr="world-cup-2010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67475" y="57150"/>
          <a:ext cx="653487" cy="762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85725</xdr:rowOff>
    </xdr:from>
    <xdr:to>
      <xdr:col>12</xdr:col>
      <xdr:colOff>638175</xdr:colOff>
      <xdr:row>8</xdr:row>
      <xdr:rowOff>85725</xdr:rowOff>
    </xdr:to>
    <xdr:sp macro="" textlink="">
      <xdr:nvSpPr>
        <xdr:cNvPr id="12360" name="Line 2"/>
        <xdr:cNvSpPr>
          <a:spLocks noChangeShapeType="1"/>
        </xdr:cNvSpPr>
      </xdr:nvSpPr>
      <xdr:spPr bwMode="auto">
        <a:xfrm>
          <a:off x="4552950" y="1876425"/>
          <a:ext cx="638175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</xdr:spPr>
    </xdr:sp>
    <xdr:clientData/>
  </xdr:twoCellAnchor>
  <xdr:twoCellAnchor>
    <xdr:from>
      <xdr:col>12</xdr:col>
      <xdr:colOff>0</xdr:colOff>
      <xdr:row>15</xdr:row>
      <xdr:rowOff>114300</xdr:rowOff>
    </xdr:from>
    <xdr:to>
      <xdr:col>12</xdr:col>
      <xdr:colOff>676275</xdr:colOff>
      <xdr:row>15</xdr:row>
      <xdr:rowOff>114300</xdr:rowOff>
    </xdr:to>
    <xdr:sp macro="" textlink="">
      <xdr:nvSpPr>
        <xdr:cNvPr id="12361" name="Line 3"/>
        <xdr:cNvSpPr>
          <a:spLocks noChangeShapeType="1"/>
        </xdr:cNvSpPr>
      </xdr:nvSpPr>
      <xdr:spPr bwMode="auto">
        <a:xfrm>
          <a:off x="4552950" y="3400425"/>
          <a:ext cx="676275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</xdr:spPr>
    </xdr:sp>
    <xdr:clientData/>
  </xdr:twoCellAnchor>
  <xdr:twoCellAnchor editAs="oneCell">
    <xdr:from>
      <xdr:col>16</xdr:col>
      <xdr:colOff>0</xdr:colOff>
      <xdr:row>0</xdr:row>
      <xdr:rowOff>66675</xdr:rowOff>
    </xdr:from>
    <xdr:to>
      <xdr:col>16</xdr:col>
      <xdr:colOff>653487</xdr:colOff>
      <xdr:row>1</xdr:row>
      <xdr:rowOff>390525</xdr:rowOff>
    </xdr:to>
    <xdr:pic>
      <xdr:nvPicPr>
        <xdr:cNvPr id="5" name="4 Imagen" descr="world-cup-2010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67475" y="66675"/>
          <a:ext cx="653487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161924</xdr:colOff>
      <xdr:row>3</xdr:row>
      <xdr:rowOff>59531</xdr:rowOff>
    </xdr:from>
    <xdr:to>
      <xdr:col>5</xdr:col>
      <xdr:colOff>628650</xdr:colOff>
      <xdr:row>10</xdr:row>
      <xdr:rowOff>19049</xdr:rowOff>
    </xdr:to>
    <xdr:pic>
      <xdr:nvPicPr>
        <xdr:cNvPr id="14" name="13 Imagen" descr="3730_57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47924" y="792956"/>
          <a:ext cx="1990726" cy="1092993"/>
        </a:xfrm>
        <a:prstGeom prst="rect">
          <a:avLst/>
        </a:prstGeom>
      </xdr:spPr>
    </xdr:pic>
    <xdr:clientData/>
  </xdr:twoCellAnchor>
  <xdr:twoCellAnchor editAs="oneCell">
    <xdr:from>
      <xdr:col>0</xdr:col>
      <xdr:colOff>167220</xdr:colOff>
      <xdr:row>3</xdr:row>
      <xdr:rowOff>66675</xdr:rowOff>
    </xdr:from>
    <xdr:to>
      <xdr:col>2</xdr:col>
      <xdr:colOff>590549</xdr:colOff>
      <xdr:row>10</xdr:row>
      <xdr:rowOff>28573</xdr:rowOff>
    </xdr:to>
    <xdr:pic>
      <xdr:nvPicPr>
        <xdr:cNvPr id="15" name="14 Imagen" descr="3726_57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7220" y="800100"/>
          <a:ext cx="1947329" cy="1095373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3</xdr:row>
      <xdr:rowOff>36315</xdr:rowOff>
    </xdr:from>
    <xdr:to>
      <xdr:col>8</xdr:col>
      <xdr:colOff>609599</xdr:colOff>
      <xdr:row>10</xdr:row>
      <xdr:rowOff>19050</xdr:rowOff>
    </xdr:to>
    <xdr:pic>
      <xdr:nvPicPr>
        <xdr:cNvPr id="16" name="15 Imagen" descr="3731_576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00600" y="769740"/>
          <a:ext cx="1904999" cy="1116210"/>
        </a:xfrm>
        <a:prstGeom prst="rect">
          <a:avLst/>
        </a:prstGeom>
      </xdr:spPr>
    </xdr:pic>
    <xdr:clientData/>
  </xdr:twoCellAnchor>
  <xdr:twoCellAnchor editAs="oneCell">
    <xdr:from>
      <xdr:col>9</xdr:col>
      <xdr:colOff>197503</xdr:colOff>
      <xdr:row>3</xdr:row>
      <xdr:rowOff>34529</xdr:rowOff>
    </xdr:from>
    <xdr:to>
      <xdr:col>11</xdr:col>
      <xdr:colOff>619124</xdr:colOff>
      <xdr:row>10</xdr:row>
      <xdr:rowOff>0</xdr:rowOff>
    </xdr:to>
    <xdr:pic>
      <xdr:nvPicPr>
        <xdr:cNvPr id="17" name="16 Imagen" descr="3732_576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055503" y="767954"/>
          <a:ext cx="1945621" cy="1098946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12</xdr:row>
      <xdr:rowOff>46434</xdr:rowOff>
    </xdr:from>
    <xdr:to>
      <xdr:col>2</xdr:col>
      <xdr:colOff>619125</xdr:colOff>
      <xdr:row>18</xdr:row>
      <xdr:rowOff>114300</xdr:rowOff>
    </xdr:to>
    <xdr:pic>
      <xdr:nvPicPr>
        <xdr:cNvPr id="18" name="17 Imagen" descr="3727_576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71450" y="2237184"/>
          <a:ext cx="1971675" cy="1039416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12</xdr:row>
      <xdr:rowOff>77987</xdr:rowOff>
    </xdr:from>
    <xdr:to>
      <xdr:col>5</xdr:col>
      <xdr:colOff>619125</xdr:colOff>
      <xdr:row>19</xdr:row>
      <xdr:rowOff>0</xdr:rowOff>
    </xdr:to>
    <xdr:pic>
      <xdr:nvPicPr>
        <xdr:cNvPr id="19" name="18 Imagen" descr="3728_576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466975" y="2268737"/>
          <a:ext cx="1962150" cy="1055488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161925</xdr:colOff>
      <xdr:row>12</xdr:row>
      <xdr:rowOff>95251</xdr:rowOff>
    </xdr:from>
    <xdr:to>
      <xdr:col>8</xdr:col>
      <xdr:colOff>600074</xdr:colOff>
      <xdr:row>19</xdr:row>
      <xdr:rowOff>0</xdr:rowOff>
    </xdr:to>
    <xdr:pic>
      <xdr:nvPicPr>
        <xdr:cNvPr id="20" name="19 Imagen" descr="3733_576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733925" y="2286001"/>
          <a:ext cx="1962149" cy="103822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190501</xdr:colOff>
      <xdr:row>12</xdr:row>
      <xdr:rowOff>82152</xdr:rowOff>
    </xdr:from>
    <xdr:to>
      <xdr:col>11</xdr:col>
      <xdr:colOff>638175</xdr:colOff>
      <xdr:row>19</xdr:row>
      <xdr:rowOff>9524</xdr:rowOff>
    </xdr:to>
    <xdr:pic>
      <xdr:nvPicPr>
        <xdr:cNvPr id="21" name="20 Imagen" descr="3734_576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048501" y="2272902"/>
          <a:ext cx="1971674" cy="1060847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21</xdr:row>
      <xdr:rowOff>57150</xdr:rowOff>
    </xdr:from>
    <xdr:to>
      <xdr:col>5</xdr:col>
      <xdr:colOff>578909</xdr:colOff>
      <xdr:row>27</xdr:row>
      <xdr:rowOff>142875</xdr:rowOff>
    </xdr:to>
    <xdr:pic>
      <xdr:nvPicPr>
        <xdr:cNvPr id="22" name="21 Imagen" descr="3735_576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419350" y="3705225"/>
          <a:ext cx="1969559" cy="105727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21</xdr:row>
      <xdr:rowOff>29171</xdr:rowOff>
    </xdr:from>
    <xdr:to>
      <xdr:col>8</xdr:col>
      <xdr:colOff>609600</xdr:colOff>
      <xdr:row>27</xdr:row>
      <xdr:rowOff>123825</xdr:rowOff>
    </xdr:to>
    <xdr:pic>
      <xdr:nvPicPr>
        <xdr:cNvPr id="23" name="22 Imagen" descr="3729_576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724400" y="3677246"/>
          <a:ext cx="1981200" cy="10662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190501</xdr:colOff>
      <xdr:row>0</xdr:row>
      <xdr:rowOff>57150</xdr:rowOff>
    </xdr:from>
    <xdr:to>
      <xdr:col>21</xdr:col>
      <xdr:colOff>329638</xdr:colOff>
      <xdr:row>1</xdr:row>
      <xdr:rowOff>381000</xdr:rowOff>
    </xdr:to>
    <xdr:pic>
      <xdr:nvPicPr>
        <xdr:cNvPr id="4" name="3 Imagen" descr="world-cup-2010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38876" y="57150"/>
          <a:ext cx="653487" cy="762000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6</xdr:row>
      <xdr:rowOff>9525</xdr:rowOff>
    </xdr:from>
    <xdr:to>
      <xdr:col>19</xdr:col>
      <xdr:colOff>209550</xdr:colOff>
      <xdr:row>7</xdr:row>
      <xdr:rowOff>57150</xdr:rowOff>
    </xdr:to>
    <xdr:pic>
      <xdr:nvPicPr>
        <xdr:cNvPr id="6" name="5 Imagen" descr="47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76900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8</xdr:row>
      <xdr:rowOff>9525</xdr:rowOff>
    </xdr:from>
    <xdr:to>
      <xdr:col>19</xdr:col>
      <xdr:colOff>209550</xdr:colOff>
      <xdr:row>9</xdr:row>
      <xdr:rowOff>57150</xdr:rowOff>
    </xdr:to>
    <xdr:pic>
      <xdr:nvPicPr>
        <xdr:cNvPr id="7" name="6 Imagen" descr="364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76900" y="20193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10</xdr:row>
      <xdr:rowOff>9525</xdr:rowOff>
    </xdr:from>
    <xdr:to>
      <xdr:col>19</xdr:col>
      <xdr:colOff>209550</xdr:colOff>
      <xdr:row>11</xdr:row>
      <xdr:rowOff>57150</xdr:rowOff>
    </xdr:to>
    <xdr:pic>
      <xdr:nvPicPr>
        <xdr:cNvPr id="8" name="7 Imagen" descr="352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676900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12</xdr:row>
      <xdr:rowOff>9525</xdr:rowOff>
    </xdr:from>
    <xdr:to>
      <xdr:col>19</xdr:col>
      <xdr:colOff>209550</xdr:colOff>
      <xdr:row>13</xdr:row>
      <xdr:rowOff>57150</xdr:rowOff>
    </xdr:to>
    <xdr:pic>
      <xdr:nvPicPr>
        <xdr:cNvPr id="9" name="8 Imagen" descr="164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676900" y="27336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190500</xdr:colOff>
      <xdr:row>6</xdr:row>
      <xdr:rowOff>9525</xdr:rowOff>
    </xdr:from>
    <xdr:to>
      <xdr:col>23</xdr:col>
      <xdr:colOff>9525</xdr:colOff>
      <xdr:row>7</xdr:row>
      <xdr:rowOff>57150</xdr:rowOff>
    </xdr:to>
    <xdr:pic>
      <xdr:nvPicPr>
        <xdr:cNvPr id="16" name="15 Imagen" descr="47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67575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190500</xdr:colOff>
      <xdr:row>8</xdr:row>
      <xdr:rowOff>9525</xdr:rowOff>
    </xdr:from>
    <xdr:to>
      <xdr:col>23</xdr:col>
      <xdr:colOff>9525</xdr:colOff>
      <xdr:row>9</xdr:row>
      <xdr:rowOff>57150</xdr:rowOff>
    </xdr:to>
    <xdr:pic>
      <xdr:nvPicPr>
        <xdr:cNvPr id="17" name="16 Imagen" descr="364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67575" y="20193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190500</xdr:colOff>
      <xdr:row>10</xdr:row>
      <xdr:rowOff>9525</xdr:rowOff>
    </xdr:from>
    <xdr:to>
      <xdr:col>23</xdr:col>
      <xdr:colOff>9525</xdr:colOff>
      <xdr:row>11</xdr:row>
      <xdr:rowOff>57150</xdr:rowOff>
    </xdr:to>
    <xdr:pic>
      <xdr:nvPicPr>
        <xdr:cNvPr id="18" name="17 Imagen" descr="352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267575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190500</xdr:colOff>
      <xdr:row>12</xdr:row>
      <xdr:rowOff>9525</xdr:rowOff>
    </xdr:from>
    <xdr:to>
      <xdr:col>23</xdr:col>
      <xdr:colOff>9525</xdr:colOff>
      <xdr:row>13</xdr:row>
      <xdr:rowOff>57150</xdr:rowOff>
    </xdr:to>
    <xdr:pic>
      <xdr:nvPicPr>
        <xdr:cNvPr id="19" name="18 Imagen" descr="164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267575" y="27432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7</xdr:row>
      <xdr:rowOff>9525</xdr:rowOff>
    </xdr:from>
    <xdr:to>
      <xdr:col>1</xdr:col>
      <xdr:colOff>209550</xdr:colOff>
      <xdr:row>8</xdr:row>
      <xdr:rowOff>57150</xdr:rowOff>
    </xdr:to>
    <xdr:pic>
      <xdr:nvPicPr>
        <xdr:cNvPr id="20" name="19 Imagen" descr="47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18383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5</xdr:row>
      <xdr:rowOff>9525</xdr:rowOff>
    </xdr:from>
    <xdr:to>
      <xdr:col>1</xdr:col>
      <xdr:colOff>209550</xdr:colOff>
      <xdr:row>6</xdr:row>
      <xdr:rowOff>57150</xdr:rowOff>
    </xdr:to>
    <xdr:pic>
      <xdr:nvPicPr>
        <xdr:cNvPr id="21" name="20 Imagen" descr="47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14763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10</xdr:row>
      <xdr:rowOff>9525</xdr:rowOff>
    </xdr:from>
    <xdr:to>
      <xdr:col>6</xdr:col>
      <xdr:colOff>0</xdr:colOff>
      <xdr:row>11</xdr:row>
      <xdr:rowOff>57150</xdr:rowOff>
    </xdr:to>
    <xdr:pic>
      <xdr:nvPicPr>
        <xdr:cNvPr id="22" name="21 Imagen" descr="47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7925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9</xdr:row>
      <xdr:rowOff>9525</xdr:rowOff>
    </xdr:from>
    <xdr:to>
      <xdr:col>1</xdr:col>
      <xdr:colOff>209550</xdr:colOff>
      <xdr:row>10</xdr:row>
      <xdr:rowOff>57150</xdr:rowOff>
    </xdr:to>
    <xdr:pic>
      <xdr:nvPicPr>
        <xdr:cNvPr id="23" name="22 Imagen" descr="364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0500" y="22002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8</xdr:row>
      <xdr:rowOff>9525</xdr:rowOff>
    </xdr:from>
    <xdr:to>
      <xdr:col>6</xdr:col>
      <xdr:colOff>0</xdr:colOff>
      <xdr:row>9</xdr:row>
      <xdr:rowOff>57150</xdr:rowOff>
    </xdr:to>
    <xdr:pic>
      <xdr:nvPicPr>
        <xdr:cNvPr id="24" name="23 Imagen" descr="364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47925" y="20193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5</xdr:row>
      <xdr:rowOff>9525</xdr:rowOff>
    </xdr:from>
    <xdr:to>
      <xdr:col>6</xdr:col>
      <xdr:colOff>0</xdr:colOff>
      <xdr:row>6</xdr:row>
      <xdr:rowOff>57150</xdr:rowOff>
    </xdr:to>
    <xdr:pic>
      <xdr:nvPicPr>
        <xdr:cNvPr id="25" name="24 Imagen" descr="364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47925" y="14763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7</xdr:row>
      <xdr:rowOff>9525</xdr:rowOff>
    </xdr:from>
    <xdr:to>
      <xdr:col>6</xdr:col>
      <xdr:colOff>0</xdr:colOff>
      <xdr:row>8</xdr:row>
      <xdr:rowOff>57150</xdr:rowOff>
    </xdr:to>
    <xdr:pic>
      <xdr:nvPicPr>
        <xdr:cNvPr id="26" name="25 Imagen" descr="352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47925" y="18383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9</xdr:row>
      <xdr:rowOff>9525</xdr:rowOff>
    </xdr:from>
    <xdr:to>
      <xdr:col>6</xdr:col>
      <xdr:colOff>0</xdr:colOff>
      <xdr:row>10</xdr:row>
      <xdr:rowOff>57150</xdr:rowOff>
    </xdr:to>
    <xdr:pic>
      <xdr:nvPicPr>
        <xdr:cNvPr id="27" name="26 Imagen" descr="352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47925" y="22002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6</xdr:row>
      <xdr:rowOff>9525</xdr:rowOff>
    </xdr:from>
    <xdr:to>
      <xdr:col>1</xdr:col>
      <xdr:colOff>209550</xdr:colOff>
      <xdr:row>7</xdr:row>
      <xdr:rowOff>57150</xdr:rowOff>
    </xdr:to>
    <xdr:pic>
      <xdr:nvPicPr>
        <xdr:cNvPr id="28" name="27 Imagen" descr="352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0500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10</xdr:row>
      <xdr:rowOff>9525</xdr:rowOff>
    </xdr:from>
    <xdr:to>
      <xdr:col>1</xdr:col>
      <xdr:colOff>209550</xdr:colOff>
      <xdr:row>11</xdr:row>
      <xdr:rowOff>57150</xdr:rowOff>
    </xdr:to>
    <xdr:pic>
      <xdr:nvPicPr>
        <xdr:cNvPr id="29" name="28 Imagen" descr="164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90500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8</xdr:row>
      <xdr:rowOff>9525</xdr:rowOff>
    </xdr:from>
    <xdr:to>
      <xdr:col>1</xdr:col>
      <xdr:colOff>209550</xdr:colOff>
      <xdr:row>9</xdr:row>
      <xdr:rowOff>57150</xdr:rowOff>
    </xdr:to>
    <xdr:pic>
      <xdr:nvPicPr>
        <xdr:cNvPr id="30" name="29 Imagen" descr="164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90500" y="20193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6</xdr:row>
      <xdr:rowOff>9525</xdr:rowOff>
    </xdr:from>
    <xdr:to>
      <xdr:col>6</xdr:col>
      <xdr:colOff>0</xdr:colOff>
      <xdr:row>7</xdr:row>
      <xdr:rowOff>57150</xdr:rowOff>
    </xdr:to>
    <xdr:pic>
      <xdr:nvPicPr>
        <xdr:cNvPr id="31" name="30 Imagen" descr="164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447925" y="1657350"/>
          <a:ext cx="200025" cy="228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190500</xdr:colOff>
      <xdr:row>0</xdr:row>
      <xdr:rowOff>57150</xdr:rowOff>
    </xdr:from>
    <xdr:to>
      <xdr:col>21</xdr:col>
      <xdr:colOff>329637</xdr:colOff>
      <xdr:row>1</xdr:row>
      <xdr:rowOff>381000</xdr:rowOff>
    </xdr:to>
    <xdr:pic>
      <xdr:nvPicPr>
        <xdr:cNvPr id="9" name="8 Imagen" descr="world-cup-2010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38875" y="57150"/>
          <a:ext cx="653487" cy="762000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10</xdr:row>
      <xdr:rowOff>9525</xdr:rowOff>
    </xdr:from>
    <xdr:to>
      <xdr:col>19</xdr:col>
      <xdr:colOff>209550</xdr:colOff>
      <xdr:row>11</xdr:row>
      <xdr:rowOff>57150</xdr:rowOff>
    </xdr:to>
    <xdr:pic>
      <xdr:nvPicPr>
        <xdr:cNvPr id="10" name="9 Imagen" descr="454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76900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7125</xdr:colOff>
      <xdr:row>6</xdr:row>
      <xdr:rowOff>7125</xdr:rowOff>
    </xdr:from>
    <xdr:to>
      <xdr:col>19</xdr:col>
      <xdr:colOff>207150</xdr:colOff>
      <xdr:row>7</xdr:row>
      <xdr:rowOff>54750</xdr:rowOff>
    </xdr:to>
    <xdr:pic>
      <xdr:nvPicPr>
        <xdr:cNvPr id="11" name="10 Imagen" descr="361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74500" y="16549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14250</xdr:colOff>
      <xdr:row>8</xdr:row>
      <xdr:rowOff>14250</xdr:rowOff>
    </xdr:from>
    <xdr:to>
      <xdr:col>19</xdr:col>
      <xdr:colOff>214275</xdr:colOff>
      <xdr:row>9</xdr:row>
      <xdr:rowOff>61875</xdr:rowOff>
    </xdr:to>
    <xdr:pic>
      <xdr:nvPicPr>
        <xdr:cNvPr id="12" name="11 Imagen" descr="443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681625" y="20240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12</xdr:row>
      <xdr:rowOff>9525</xdr:rowOff>
    </xdr:from>
    <xdr:to>
      <xdr:col>19</xdr:col>
      <xdr:colOff>209550</xdr:colOff>
      <xdr:row>13</xdr:row>
      <xdr:rowOff>57150</xdr:rowOff>
    </xdr:to>
    <xdr:pic>
      <xdr:nvPicPr>
        <xdr:cNvPr id="13" name="12 Imagen" descr="651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676900" y="27432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192900</xdr:colOff>
      <xdr:row>10</xdr:row>
      <xdr:rowOff>11925</xdr:rowOff>
    </xdr:from>
    <xdr:to>
      <xdr:col>23</xdr:col>
      <xdr:colOff>11925</xdr:colOff>
      <xdr:row>11</xdr:row>
      <xdr:rowOff>59550</xdr:rowOff>
    </xdr:to>
    <xdr:pic>
      <xdr:nvPicPr>
        <xdr:cNvPr id="18" name="17 Imagen" descr="454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69975" y="23836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190500</xdr:colOff>
      <xdr:row>6</xdr:row>
      <xdr:rowOff>9525</xdr:rowOff>
    </xdr:from>
    <xdr:to>
      <xdr:col>23</xdr:col>
      <xdr:colOff>9525</xdr:colOff>
      <xdr:row>7</xdr:row>
      <xdr:rowOff>57150</xdr:rowOff>
    </xdr:to>
    <xdr:pic>
      <xdr:nvPicPr>
        <xdr:cNvPr id="19" name="18 Imagen" descr="361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67575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188100</xdr:colOff>
      <xdr:row>8</xdr:row>
      <xdr:rowOff>7125</xdr:rowOff>
    </xdr:from>
    <xdr:to>
      <xdr:col>23</xdr:col>
      <xdr:colOff>7125</xdr:colOff>
      <xdr:row>9</xdr:row>
      <xdr:rowOff>54750</xdr:rowOff>
    </xdr:to>
    <xdr:pic>
      <xdr:nvPicPr>
        <xdr:cNvPr id="20" name="19 Imagen" descr="443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265175" y="20169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192900</xdr:colOff>
      <xdr:row>12</xdr:row>
      <xdr:rowOff>11925</xdr:rowOff>
    </xdr:from>
    <xdr:to>
      <xdr:col>23</xdr:col>
      <xdr:colOff>11925</xdr:colOff>
      <xdr:row>13</xdr:row>
      <xdr:rowOff>59550</xdr:rowOff>
    </xdr:to>
    <xdr:pic>
      <xdr:nvPicPr>
        <xdr:cNvPr id="21" name="20 Imagen" descr="651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269975" y="27456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5</xdr:row>
      <xdr:rowOff>9525</xdr:rowOff>
    </xdr:from>
    <xdr:to>
      <xdr:col>1</xdr:col>
      <xdr:colOff>209550</xdr:colOff>
      <xdr:row>6</xdr:row>
      <xdr:rowOff>57150</xdr:rowOff>
    </xdr:to>
    <xdr:pic>
      <xdr:nvPicPr>
        <xdr:cNvPr id="22" name="21 Imagen" descr="361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0500" y="14763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8</xdr:row>
      <xdr:rowOff>9525</xdr:rowOff>
    </xdr:from>
    <xdr:to>
      <xdr:col>1</xdr:col>
      <xdr:colOff>209550</xdr:colOff>
      <xdr:row>9</xdr:row>
      <xdr:rowOff>57150</xdr:rowOff>
    </xdr:to>
    <xdr:pic>
      <xdr:nvPicPr>
        <xdr:cNvPr id="23" name="22 Imagen" descr="361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0500" y="20193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10</xdr:row>
      <xdr:rowOff>9525</xdr:rowOff>
    </xdr:from>
    <xdr:to>
      <xdr:col>6</xdr:col>
      <xdr:colOff>0</xdr:colOff>
      <xdr:row>11</xdr:row>
      <xdr:rowOff>57150</xdr:rowOff>
    </xdr:to>
    <xdr:pic>
      <xdr:nvPicPr>
        <xdr:cNvPr id="24" name="23 Imagen" descr="361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47925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9</xdr:row>
      <xdr:rowOff>9525</xdr:rowOff>
    </xdr:from>
    <xdr:to>
      <xdr:col>1</xdr:col>
      <xdr:colOff>209550</xdr:colOff>
      <xdr:row>10</xdr:row>
      <xdr:rowOff>57150</xdr:rowOff>
    </xdr:to>
    <xdr:pic>
      <xdr:nvPicPr>
        <xdr:cNvPr id="25" name="24 Imagen" descr="443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0500" y="22002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7</xdr:row>
      <xdr:rowOff>9525</xdr:rowOff>
    </xdr:from>
    <xdr:to>
      <xdr:col>6</xdr:col>
      <xdr:colOff>0</xdr:colOff>
      <xdr:row>8</xdr:row>
      <xdr:rowOff>57150</xdr:rowOff>
    </xdr:to>
    <xdr:pic>
      <xdr:nvPicPr>
        <xdr:cNvPr id="26" name="25 Imagen" descr="443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47925" y="18383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5</xdr:row>
      <xdr:rowOff>9525</xdr:rowOff>
    </xdr:from>
    <xdr:to>
      <xdr:col>6</xdr:col>
      <xdr:colOff>0</xdr:colOff>
      <xdr:row>6</xdr:row>
      <xdr:rowOff>57150</xdr:rowOff>
    </xdr:to>
    <xdr:pic>
      <xdr:nvPicPr>
        <xdr:cNvPr id="27" name="26 Imagen" descr="443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47925" y="14763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6</xdr:row>
      <xdr:rowOff>9525</xdr:rowOff>
    </xdr:from>
    <xdr:to>
      <xdr:col>1</xdr:col>
      <xdr:colOff>209550</xdr:colOff>
      <xdr:row>7</xdr:row>
      <xdr:rowOff>57150</xdr:rowOff>
    </xdr:to>
    <xdr:pic>
      <xdr:nvPicPr>
        <xdr:cNvPr id="29" name="28 Imagen" descr="454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9</xdr:row>
      <xdr:rowOff>9525</xdr:rowOff>
    </xdr:from>
    <xdr:to>
      <xdr:col>6</xdr:col>
      <xdr:colOff>0</xdr:colOff>
      <xdr:row>10</xdr:row>
      <xdr:rowOff>57150</xdr:rowOff>
    </xdr:to>
    <xdr:pic>
      <xdr:nvPicPr>
        <xdr:cNvPr id="30" name="29 Imagen" descr="454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7925" y="22002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8</xdr:row>
      <xdr:rowOff>9525</xdr:rowOff>
    </xdr:from>
    <xdr:to>
      <xdr:col>6</xdr:col>
      <xdr:colOff>0</xdr:colOff>
      <xdr:row>9</xdr:row>
      <xdr:rowOff>57150</xdr:rowOff>
    </xdr:to>
    <xdr:pic>
      <xdr:nvPicPr>
        <xdr:cNvPr id="31" name="30 Imagen" descr="454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7925" y="20193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10</xdr:row>
      <xdr:rowOff>9525</xdr:rowOff>
    </xdr:from>
    <xdr:to>
      <xdr:col>1</xdr:col>
      <xdr:colOff>209550</xdr:colOff>
      <xdr:row>11</xdr:row>
      <xdr:rowOff>57150</xdr:rowOff>
    </xdr:to>
    <xdr:pic>
      <xdr:nvPicPr>
        <xdr:cNvPr id="32" name="31 Imagen" descr="651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90500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7</xdr:row>
      <xdr:rowOff>9525</xdr:rowOff>
    </xdr:from>
    <xdr:to>
      <xdr:col>1</xdr:col>
      <xdr:colOff>209550</xdr:colOff>
      <xdr:row>8</xdr:row>
      <xdr:rowOff>57150</xdr:rowOff>
    </xdr:to>
    <xdr:pic>
      <xdr:nvPicPr>
        <xdr:cNvPr id="33" name="32 Imagen" descr="651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90500" y="18383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6</xdr:row>
      <xdr:rowOff>9525</xdr:rowOff>
    </xdr:from>
    <xdr:to>
      <xdr:col>6</xdr:col>
      <xdr:colOff>0</xdr:colOff>
      <xdr:row>7</xdr:row>
      <xdr:rowOff>57150</xdr:rowOff>
    </xdr:to>
    <xdr:pic>
      <xdr:nvPicPr>
        <xdr:cNvPr id="34" name="33 Imagen" descr="651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447925" y="1657350"/>
          <a:ext cx="200025" cy="228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190500</xdr:colOff>
      <xdr:row>0</xdr:row>
      <xdr:rowOff>57150</xdr:rowOff>
    </xdr:from>
    <xdr:to>
      <xdr:col>21</xdr:col>
      <xdr:colOff>329637</xdr:colOff>
      <xdr:row>1</xdr:row>
      <xdr:rowOff>381000</xdr:rowOff>
    </xdr:to>
    <xdr:pic>
      <xdr:nvPicPr>
        <xdr:cNvPr id="13" name="12 Imagen" descr="world-cup-2010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38875" y="57150"/>
          <a:ext cx="653487" cy="762000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12</xdr:row>
      <xdr:rowOff>9525</xdr:rowOff>
    </xdr:from>
    <xdr:to>
      <xdr:col>19</xdr:col>
      <xdr:colOff>209550</xdr:colOff>
      <xdr:row>13</xdr:row>
      <xdr:rowOff>57150</xdr:rowOff>
    </xdr:to>
    <xdr:pic>
      <xdr:nvPicPr>
        <xdr:cNvPr id="14" name="13 Imagen" descr="987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76900" y="27432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7125</xdr:colOff>
      <xdr:row>6</xdr:row>
      <xdr:rowOff>7125</xdr:rowOff>
    </xdr:from>
    <xdr:to>
      <xdr:col>19</xdr:col>
      <xdr:colOff>207150</xdr:colOff>
      <xdr:row>7</xdr:row>
      <xdr:rowOff>54750</xdr:rowOff>
    </xdr:to>
    <xdr:pic>
      <xdr:nvPicPr>
        <xdr:cNvPr id="15" name="14 Imagen" descr="33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74500" y="16549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14250</xdr:colOff>
      <xdr:row>8</xdr:row>
      <xdr:rowOff>14250</xdr:rowOff>
    </xdr:from>
    <xdr:to>
      <xdr:col>19</xdr:col>
      <xdr:colOff>214275</xdr:colOff>
      <xdr:row>9</xdr:row>
      <xdr:rowOff>61875</xdr:rowOff>
    </xdr:to>
    <xdr:pic>
      <xdr:nvPicPr>
        <xdr:cNvPr id="16" name="15 Imagen" descr="393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681625" y="20240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11850</xdr:colOff>
      <xdr:row>10</xdr:row>
      <xdr:rowOff>11850</xdr:rowOff>
    </xdr:from>
    <xdr:to>
      <xdr:col>19</xdr:col>
      <xdr:colOff>211875</xdr:colOff>
      <xdr:row>11</xdr:row>
      <xdr:rowOff>59475</xdr:rowOff>
    </xdr:to>
    <xdr:pic>
      <xdr:nvPicPr>
        <xdr:cNvPr id="17" name="16 Imagen" descr="657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679225" y="23835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9</xdr:row>
      <xdr:rowOff>9525</xdr:rowOff>
    </xdr:from>
    <xdr:to>
      <xdr:col>6</xdr:col>
      <xdr:colOff>0</xdr:colOff>
      <xdr:row>10</xdr:row>
      <xdr:rowOff>57150</xdr:rowOff>
    </xdr:to>
    <xdr:pic>
      <xdr:nvPicPr>
        <xdr:cNvPr id="22" name="21 Imagen" descr="33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47925" y="22002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5</xdr:row>
      <xdr:rowOff>9525</xdr:rowOff>
    </xdr:from>
    <xdr:to>
      <xdr:col>1</xdr:col>
      <xdr:colOff>209550</xdr:colOff>
      <xdr:row>6</xdr:row>
      <xdr:rowOff>57150</xdr:rowOff>
    </xdr:to>
    <xdr:pic>
      <xdr:nvPicPr>
        <xdr:cNvPr id="23" name="22 Imagen" descr="33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0500" y="14763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8</xdr:row>
      <xdr:rowOff>9525</xdr:rowOff>
    </xdr:from>
    <xdr:to>
      <xdr:col>1</xdr:col>
      <xdr:colOff>209550</xdr:colOff>
      <xdr:row>9</xdr:row>
      <xdr:rowOff>57150</xdr:rowOff>
    </xdr:to>
    <xdr:pic>
      <xdr:nvPicPr>
        <xdr:cNvPr id="24" name="23 Imagen" descr="33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0500" y="20193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5</xdr:row>
      <xdr:rowOff>9525</xdr:rowOff>
    </xdr:from>
    <xdr:to>
      <xdr:col>6</xdr:col>
      <xdr:colOff>0</xdr:colOff>
      <xdr:row>6</xdr:row>
      <xdr:rowOff>57150</xdr:rowOff>
    </xdr:to>
    <xdr:pic>
      <xdr:nvPicPr>
        <xdr:cNvPr id="25" name="24 Imagen" descr="393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47925" y="14763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7</xdr:row>
      <xdr:rowOff>9525</xdr:rowOff>
    </xdr:from>
    <xdr:to>
      <xdr:col>6</xdr:col>
      <xdr:colOff>0</xdr:colOff>
      <xdr:row>8</xdr:row>
      <xdr:rowOff>57150</xdr:rowOff>
    </xdr:to>
    <xdr:pic>
      <xdr:nvPicPr>
        <xdr:cNvPr id="26" name="25 Imagen" descr="393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47925" y="18383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10</xdr:row>
      <xdr:rowOff>9525</xdr:rowOff>
    </xdr:from>
    <xdr:to>
      <xdr:col>1</xdr:col>
      <xdr:colOff>209550</xdr:colOff>
      <xdr:row>11</xdr:row>
      <xdr:rowOff>57150</xdr:rowOff>
    </xdr:to>
    <xdr:pic>
      <xdr:nvPicPr>
        <xdr:cNvPr id="27" name="26 Imagen" descr="393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0500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742950</xdr:colOff>
      <xdr:row>8</xdr:row>
      <xdr:rowOff>9525</xdr:rowOff>
    </xdr:from>
    <xdr:to>
      <xdr:col>5</xdr:col>
      <xdr:colOff>942975</xdr:colOff>
      <xdr:row>9</xdr:row>
      <xdr:rowOff>57150</xdr:rowOff>
    </xdr:to>
    <xdr:pic>
      <xdr:nvPicPr>
        <xdr:cNvPr id="28" name="27 Imagen" descr="657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438400" y="20193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10</xdr:row>
      <xdr:rowOff>9525</xdr:rowOff>
    </xdr:from>
    <xdr:to>
      <xdr:col>6</xdr:col>
      <xdr:colOff>0</xdr:colOff>
      <xdr:row>11</xdr:row>
      <xdr:rowOff>57150</xdr:rowOff>
    </xdr:to>
    <xdr:pic>
      <xdr:nvPicPr>
        <xdr:cNvPr id="29" name="28 Imagen" descr="657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447925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6</xdr:row>
      <xdr:rowOff>9525</xdr:rowOff>
    </xdr:from>
    <xdr:to>
      <xdr:col>1</xdr:col>
      <xdr:colOff>209550</xdr:colOff>
      <xdr:row>7</xdr:row>
      <xdr:rowOff>57150</xdr:rowOff>
    </xdr:to>
    <xdr:pic>
      <xdr:nvPicPr>
        <xdr:cNvPr id="30" name="29 Imagen" descr="657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90500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6</xdr:row>
      <xdr:rowOff>9525</xdr:rowOff>
    </xdr:from>
    <xdr:to>
      <xdr:col>6</xdr:col>
      <xdr:colOff>0</xdr:colOff>
      <xdr:row>7</xdr:row>
      <xdr:rowOff>57150</xdr:rowOff>
    </xdr:to>
    <xdr:pic>
      <xdr:nvPicPr>
        <xdr:cNvPr id="31" name="30 Imagen" descr="987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7925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7</xdr:row>
      <xdr:rowOff>9525</xdr:rowOff>
    </xdr:from>
    <xdr:to>
      <xdr:col>1</xdr:col>
      <xdr:colOff>209550</xdr:colOff>
      <xdr:row>8</xdr:row>
      <xdr:rowOff>57150</xdr:rowOff>
    </xdr:to>
    <xdr:pic>
      <xdr:nvPicPr>
        <xdr:cNvPr id="32" name="31 Imagen" descr="987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18383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9</xdr:row>
      <xdr:rowOff>9525</xdr:rowOff>
    </xdr:from>
    <xdr:to>
      <xdr:col>1</xdr:col>
      <xdr:colOff>209550</xdr:colOff>
      <xdr:row>10</xdr:row>
      <xdr:rowOff>57150</xdr:rowOff>
    </xdr:to>
    <xdr:pic>
      <xdr:nvPicPr>
        <xdr:cNvPr id="33" name="32 Imagen" descr="987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22002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192900</xdr:colOff>
      <xdr:row>12</xdr:row>
      <xdr:rowOff>11925</xdr:rowOff>
    </xdr:from>
    <xdr:to>
      <xdr:col>23</xdr:col>
      <xdr:colOff>11925</xdr:colOff>
      <xdr:row>13</xdr:row>
      <xdr:rowOff>59550</xdr:rowOff>
    </xdr:to>
    <xdr:pic>
      <xdr:nvPicPr>
        <xdr:cNvPr id="34" name="33 Imagen" descr="987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69975" y="27456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180975</xdr:colOff>
      <xdr:row>6</xdr:row>
      <xdr:rowOff>9525</xdr:rowOff>
    </xdr:from>
    <xdr:to>
      <xdr:col>23</xdr:col>
      <xdr:colOff>0</xdr:colOff>
      <xdr:row>7</xdr:row>
      <xdr:rowOff>57150</xdr:rowOff>
    </xdr:to>
    <xdr:pic>
      <xdr:nvPicPr>
        <xdr:cNvPr id="35" name="34 Imagen" descr="33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58050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188100</xdr:colOff>
      <xdr:row>8</xdr:row>
      <xdr:rowOff>7125</xdr:rowOff>
    </xdr:from>
    <xdr:to>
      <xdr:col>23</xdr:col>
      <xdr:colOff>7125</xdr:colOff>
      <xdr:row>9</xdr:row>
      <xdr:rowOff>54750</xdr:rowOff>
    </xdr:to>
    <xdr:pic>
      <xdr:nvPicPr>
        <xdr:cNvPr id="36" name="35 Imagen" descr="393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265175" y="20169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195225</xdr:colOff>
      <xdr:row>10</xdr:row>
      <xdr:rowOff>14250</xdr:rowOff>
    </xdr:from>
    <xdr:to>
      <xdr:col>23</xdr:col>
      <xdr:colOff>14250</xdr:colOff>
      <xdr:row>11</xdr:row>
      <xdr:rowOff>61875</xdr:rowOff>
    </xdr:to>
    <xdr:pic>
      <xdr:nvPicPr>
        <xdr:cNvPr id="37" name="36 Imagen" descr="657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272300" y="2385975"/>
          <a:ext cx="200025" cy="228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190500</xdr:colOff>
      <xdr:row>0</xdr:row>
      <xdr:rowOff>47625</xdr:rowOff>
    </xdr:from>
    <xdr:to>
      <xdr:col>21</xdr:col>
      <xdr:colOff>329637</xdr:colOff>
      <xdr:row>1</xdr:row>
      <xdr:rowOff>371475</xdr:rowOff>
    </xdr:to>
    <xdr:pic>
      <xdr:nvPicPr>
        <xdr:cNvPr id="17" name="16 Imagen" descr="world-cup-2010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38875" y="47625"/>
          <a:ext cx="653487" cy="762000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10</xdr:row>
      <xdr:rowOff>9525</xdr:rowOff>
    </xdr:from>
    <xdr:to>
      <xdr:col>19</xdr:col>
      <xdr:colOff>209550</xdr:colOff>
      <xdr:row>11</xdr:row>
      <xdr:rowOff>57150</xdr:rowOff>
    </xdr:to>
    <xdr:pic>
      <xdr:nvPicPr>
        <xdr:cNvPr id="19" name="18 Imagen" descr="149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76900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7125</xdr:colOff>
      <xdr:row>6</xdr:row>
      <xdr:rowOff>7125</xdr:rowOff>
    </xdr:from>
    <xdr:to>
      <xdr:col>19</xdr:col>
      <xdr:colOff>207150</xdr:colOff>
      <xdr:row>7</xdr:row>
      <xdr:rowOff>54750</xdr:rowOff>
    </xdr:to>
    <xdr:pic>
      <xdr:nvPicPr>
        <xdr:cNvPr id="20" name="19 Imagen" descr="359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74500" y="16549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14250</xdr:colOff>
      <xdr:row>8</xdr:row>
      <xdr:rowOff>14250</xdr:rowOff>
    </xdr:from>
    <xdr:to>
      <xdr:col>19</xdr:col>
      <xdr:colOff>214275</xdr:colOff>
      <xdr:row>9</xdr:row>
      <xdr:rowOff>61875</xdr:rowOff>
    </xdr:to>
    <xdr:pic>
      <xdr:nvPicPr>
        <xdr:cNvPr id="21" name="20 Imagen" descr="665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681625" y="20240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11850</xdr:colOff>
      <xdr:row>12</xdr:row>
      <xdr:rowOff>11850</xdr:rowOff>
    </xdr:from>
    <xdr:to>
      <xdr:col>19</xdr:col>
      <xdr:colOff>211875</xdr:colOff>
      <xdr:row>13</xdr:row>
      <xdr:rowOff>59475</xdr:rowOff>
    </xdr:to>
    <xdr:pic>
      <xdr:nvPicPr>
        <xdr:cNvPr id="22" name="21 Imagen" descr="1027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679225" y="27455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5</xdr:row>
      <xdr:rowOff>9525</xdr:rowOff>
    </xdr:from>
    <xdr:to>
      <xdr:col>1</xdr:col>
      <xdr:colOff>209550</xdr:colOff>
      <xdr:row>6</xdr:row>
      <xdr:rowOff>57150</xdr:rowOff>
    </xdr:to>
    <xdr:pic>
      <xdr:nvPicPr>
        <xdr:cNvPr id="27" name="26 Imagen" descr="359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0500" y="14763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7</xdr:row>
      <xdr:rowOff>9525</xdr:rowOff>
    </xdr:from>
    <xdr:to>
      <xdr:col>1</xdr:col>
      <xdr:colOff>209550</xdr:colOff>
      <xdr:row>8</xdr:row>
      <xdr:rowOff>57150</xdr:rowOff>
    </xdr:to>
    <xdr:pic>
      <xdr:nvPicPr>
        <xdr:cNvPr id="28" name="27 Imagen" descr="359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0500" y="18383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9</xdr:row>
      <xdr:rowOff>9525</xdr:rowOff>
    </xdr:from>
    <xdr:to>
      <xdr:col>6</xdr:col>
      <xdr:colOff>0</xdr:colOff>
      <xdr:row>10</xdr:row>
      <xdr:rowOff>57150</xdr:rowOff>
    </xdr:to>
    <xdr:pic>
      <xdr:nvPicPr>
        <xdr:cNvPr id="29" name="28 Imagen" descr="359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47925" y="22002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6</xdr:row>
      <xdr:rowOff>9525</xdr:rowOff>
    </xdr:from>
    <xdr:to>
      <xdr:col>1</xdr:col>
      <xdr:colOff>209550</xdr:colOff>
      <xdr:row>7</xdr:row>
      <xdr:rowOff>57150</xdr:rowOff>
    </xdr:to>
    <xdr:pic>
      <xdr:nvPicPr>
        <xdr:cNvPr id="30" name="29 Imagen" descr="149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10</xdr:row>
      <xdr:rowOff>9525</xdr:rowOff>
    </xdr:from>
    <xdr:to>
      <xdr:col>6</xdr:col>
      <xdr:colOff>0</xdr:colOff>
      <xdr:row>11</xdr:row>
      <xdr:rowOff>57150</xdr:rowOff>
    </xdr:to>
    <xdr:pic>
      <xdr:nvPicPr>
        <xdr:cNvPr id="31" name="30 Imagen" descr="149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7925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7</xdr:row>
      <xdr:rowOff>9525</xdr:rowOff>
    </xdr:from>
    <xdr:to>
      <xdr:col>6</xdr:col>
      <xdr:colOff>0</xdr:colOff>
      <xdr:row>8</xdr:row>
      <xdr:rowOff>57150</xdr:rowOff>
    </xdr:to>
    <xdr:pic>
      <xdr:nvPicPr>
        <xdr:cNvPr id="32" name="31 Imagen" descr="149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7925" y="18383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8</xdr:row>
      <xdr:rowOff>9525</xdr:rowOff>
    </xdr:from>
    <xdr:to>
      <xdr:col>1</xdr:col>
      <xdr:colOff>209550</xdr:colOff>
      <xdr:row>9</xdr:row>
      <xdr:rowOff>57150</xdr:rowOff>
    </xdr:to>
    <xdr:pic>
      <xdr:nvPicPr>
        <xdr:cNvPr id="33" name="32 Imagen" descr="1027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90500" y="20193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6</xdr:row>
      <xdr:rowOff>9525</xdr:rowOff>
    </xdr:from>
    <xdr:to>
      <xdr:col>6</xdr:col>
      <xdr:colOff>0</xdr:colOff>
      <xdr:row>7</xdr:row>
      <xdr:rowOff>57150</xdr:rowOff>
    </xdr:to>
    <xdr:pic>
      <xdr:nvPicPr>
        <xdr:cNvPr id="34" name="33 Imagen" descr="1027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447925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9</xdr:row>
      <xdr:rowOff>9525</xdr:rowOff>
    </xdr:from>
    <xdr:to>
      <xdr:col>1</xdr:col>
      <xdr:colOff>209550</xdr:colOff>
      <xdr:row>10</xdr:row>
      <xdr:rowOff>57150</xdr:rowOff>
    </xdr:to>
    <xdr:pic>
      <xdr:nvPicPr>
        <xdr:cNvPr id="35" name="34 Imagen" descr="1027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90500" y="22002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5</xdr:row>
      <xdr:rowOff>9525</xdr:rowOff>
    </xdr:from>
    <xdr:to>
      <xdr:col>6</xdr:col>
      <xdr:colOff>0</xdr:colOff>
      <xdr:row>6</xdr:row>
      <xdr:rowOff>57150</xdr:rowOff>
    </xdr:to>
    <xdr:pic>
      <xdr:nvPicPr>
        <xdr:cNvPr id="36" name="35 Imagen" descr="665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47925" y="14763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8</xdr:row>
      <xdr:rowOff>9525</xdr:rowOff>
    </xdr:from>
    <xdr:to>
      <xdr:col>6</xdr:col>
      <xdr:colOff>0</xdr:colOff>
      <xdr:row>9</xdr:row>
      <xdr:rowOff>57150</xdr:rowOff>
    </xdr:to>
    <xdr:pic>
      <xdr:nvPicPr>
        <xdr:cNvPr id="37" name="36 Imagen" descr="665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47925" y="20193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10</xdr:row>
      <xdr:rowOff>9525</xdr:rowOff>
    </xdr:from>
    <xdr:to>
      <xdr:col>1</xdr:col>
      <xdr:colOff>209550</xdr:colOff>
      <xdr:row>11</xdr:row>
      <xdr:rowOff>57150</xdr:rowOff>
    </xdr:to>
    <xdr:pic>
      <xdr:nvPicPr>
        <xdr:cNvPr id="38" name="37 Imagen" descr="665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0500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192900</xdr:colOff>
      <xdr:row>10</xdr:row>
      <xdr:rowOff>11925</xdr:rowOff>
    </xdr:from>
    <xdr:to>
      <xdr:col>23</xdr:col>
      <xdr:colOff>11925</xdr:colOff>
      <xdr:row>11</xdr:row>
      <xdr:rowOff>59550</xdr:rowOff>
    </xdr:to>
    <xdr:pic>
      <xdr:nvPicPr>
        <xdr:cNvPr id="39" name="38 Imagen" descr="149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69975" y="23836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190500</xdr:colOff>
      <xdr:row>6</xdr:row>
      <xdr:rowOff>9525</xdr:rowOff>
    </xdr:from>
    <xdr:to>
      <xdr:col>23</xdr:col>
      <xdr:colOff>9525</xdr:colOff>
      <xdr:row>7</xdr:row>
      <xdr:rowOff>57150</xdr:rowOff>
    </xdr:to>
    <xdr:pic>
      <xdr:nvPicPr>
        <xdr:cNvPr id="40" name="39 Imagen" descr="359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67575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188100</xdr:colOff>
      <xdr:row>8</xdr:row>
      <xdr:rowOff>7125</xdr:rowOff>
    </xdr:from>
    <xdr:to>
      <xdr:col>23</xdr:col>
      <xdr:colOff>7125</xdr:colOff>
      <xdr:row>9</xdr:row>
      <xdr:rowOff>54750</xdr:rowOff>
    </xdr:to>
    <xdr:pic>
      <xdr:nvPicPr>
        <xdr:cNvPr id="41" name="40 Imagen" descr="665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265175" y="20169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195225</xdr:colOff>
      <xdr:row>12</xdr:row>
      <xdr:rowOff>14250</xdr:rowOff>
    </xdr:from>
    <xdr:to>
      <xdr:col>23</xdr:col>
      <xdr:colOff>14250</xdr:colOff>
      <xdr:row>13</xdr:row>
      <xdr:rowOff>61875</xdr:rowOff>
    </xdr:to>
    <xdr:pic>
      <xdr:nvPicPr>
        <xdr:cNvPr id="42" name="41 Imagen" descr="1027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272300" y="2747925"/>
          <a:ext cx="200025" cy="228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190500</xdr:colOff>
      <xdr:row>0</xdr:row>
      <xdr:rowOff>47625</xdr:rowOff>
    </xdr:from>
    <xdr:to>
      <xdr:col>21</xdr:col>
      <xdr:colOff>329637</xdr:colOff>
      <xdr:row>1</xdr:row>
      <xdr:rowOff>371475</xdr:rowOff>
    </xdr:to>
    <xdr:pic>
      <xdr:nvPicPr>
        <xdr:cNvPr id="21" name="20 Imagen" descr="world-cup-2010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38875" y="47625"/>
          <a:ext cx="653487" cy="762000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8</xdr:row>
      <xdr:rowOff>9525</xdr:rowOff>
    </xdr:from>
    <xdr:to>
      <xdr:col>19</xdr:col>
      <xdr:colOff>209550</xdr:colOff>
      <xdr:row>9</xdr:row>
      <xdr:rowOff>57150</xdr:rowOff>
    </xdr:to>
    <xdr:pic>
      <xdr:nvPicPr>
        <xdr:cNvPr id="22" name="21 Imagen" descr="460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76900" y="20193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7125</xdr:colOff>
      <xdr:row>6</xdr:row>
      <xdr:rowOff>7125</xdr:rowOff>
    </xdr:from>
    <xdr:to>
      <xdr:col>19</xdr:col>
      <xdr:colOff>207150</xdr:colOff>
      <xdr:row>7</xdr:row>
      <xdr:rowOff>54750</xdr:rowOff>
    </xdr:to>
    <xdr:pic>
      <xdr:nvPicPr>
        <xdr:cNvPr id="23" name="22 Imagen" descr="308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74500" y="16549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14250</xdr:colOff>
      <xdr:row>12</xdr:row>
      <xdr:rowOff>14250</xdr:rowOff>
    </xdr:from>
    <xdr:to>
      <xdr:col>19</xdr:col>
      <xdr:colOff>214275</xdr:colOff>
      <xdr:row>13</xdr:row>
      <xdr:rowOff>61875</xdr:rowOff>
    </xdr:to>
    <xdr:pic>
      <xdr:nvPicPr>
        <xdr:cNvPr id="28" name="27 Imagen" descr="450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681625" y="27479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11850</xdr:colOff>
      <xdr:row>10</xdr:row>
      <xdr:rowOff>11850</xdr:rowOff>
    </xdr:from>
    <xdr:to>
      <xdr:col>19</xdr:col>
      <xdr:colOff>211875</xdr:colOff>
      <xdr:row>11</xdr:row>
      <xdr:rowOff>59475</xdr:rowOff>
    </xdr:to>
    <xdr:pic>
      <xdr:nvPicPr>
        <xdr:cNvPr id="29" name="28 Imagen" descr="451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679225" y="23835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5</xdr:row>
      <xdr:rowOff>9525</xdr:rowOff>
    </xdr:from>
    <xdr:to>
      <xdr:col>1</xdr:col>
      <xdr:colOff>209550</xdr:colOff>
      <xdr:row>6</xdr:row>
      <xdr:rowOff>57150</xdr:rowOff>
    </xdr:to>
    <xdr:pic>
      <xdr:nvPicPr>
        <xdr:cNvPr id="30" name="29 Imagen" descr="308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0500" y="14763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7</xdr:row>
      <xdr:rowOff>9525</xdr:rowOff>
    </xdr:from>
    <xdr:to>
      <xdr:col>1</xdr:col>
      <xdr:colOff>209550</xdr:colOff>
      <xdr:row>8</xdr:row>
      <xdr:rowOff>57150</xdr:rowOff>
    </xdr:to>
    <xdr:pic>
      <xdr:nvPicPr>
        <xdr:cNvPr id="31" name="30 Imagen" descr="308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0500" y="18383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10</xdr:row>
      <xdr:rowOff>9525</xdr:rowOff>
    </xdr:from>
    <xdr:to>
      <xdr:col>6</xdr:col>
      <xdr:colOff>0</xdr:colOff>
      <xdr:row>11</xdr:row>
      <xdr:rowOff>57150</xdr:rowOff>
    </xdr:to>
    <xdr:pic>
      <xdr:nvPicPr>
        <xdr:cNvPr id="32" name="31 Imagen" descr="308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47925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5</xdr:row>
      <xdr:rowOff>9525</xdr:rowOff>
    </xdr:from>
    <xdr:to>
      <xdr:col>6</xdr:col>
      <xdr:colOff>0</xdr:colOff>
      <xdr:row>6</xdr:row>
      <xdr:rowOff>57150</xdr:rowOff>
    </xdr:to>
    <xdr:pic>
      <xdr:nvPicPr>
        <xdr:cNvPr id="33" name="32 Imagen" descr="460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7925" y="14763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8</xdr:row>
      <xdr:rowOff>9525</xdr:rowOff>
    </xdr:from>
    <xdr:to>
      <xdr:col>6</xdr:col>
      <xdr:colOff>0</xdr:colOff>
      <xdr:row>9</xdr:row>
      <xdr:rowOff>57150</xdr:rowOff>
    </xdr:to>
    <xdr:pic>
      <xdr:nvPicPr>
        <xdr:cNvPr id="34" name="33 Imagen" descr="460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7925" y="20193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9</xdr:row>
      <xdr:rowOff>9525</xdr:rowOff>
    </xdr:from>
    <xdr:to>
      <xdr:col>1</xdr:col>
      <xdr:colOff>209550</xdr:colOff>
      <xdr:row>10</xdr:row>
      <xdr:rowOff>57150</xdr:rowOff>
    </xdr:to>
    <xdr:pic>
      <xdr:nvPicPr>
        <xdr:cNvPr id="35" name="34 Imagen" descr="460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22002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6</xdr:row>
      <xdr:rowOff>9525</xdr:rowOff>
    </xdr:from>
    <xdr:to>
      <xdr:col>1</xdr:col>
      <xdr:colOff>209550</xdr:colOff>
      <xdr:row>7</xdr:row>
      <xdr:rowOff>57150</xdr:rowOff>
    </xdr:to>
    <xdr:pic>
      <xdr:nvPicPr>
        <xdr:cNvPr id="36" name="35 Imagen" descr="451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90500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742950</xdr:colOff>
      <xdr:row>9</xdr:row>
      <xdr:rowOff>9525</xdr:rowOff>
    </xdr:from>
    <xdr:to>
      <xdr:col>5</xdr:col>
      <xdr:colOff>942975</xdr:colOff>
      <xdr:row>10</xdr:row>
      <xdr:rowOff>57150</xdr:rowOff>
    </xdr:to>
    <xdr:pic>
      <xdr:nvPicPr>
        <xdr:cNvPr id="37" name="36 Imagen" descr="451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438400" y="22002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7</xdr:row>
      <xdr:rowOff>9525</xdr:rowOff>
    </xdr:from>
    <xdr:to>
      <xdr:col>6</xdr:col>
      <xdr:colOff>0</xdr:colOff>
      <xdr:row>8</xdr:row>
      <xdr:rowOff>57150</xdr:rowOff>
    </xdr:to>
    <xdr:pic>
      <xdr:nvPicPr>
        <xdr:cNvPr id="38" name="37 Imagen" descr="451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447925" y="18383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10</xdr:row>
      <xdr:rowOff>9525</xdr:rowOff>
    </xdr:from>
    <xdr:to>
      <xdr:col>1</xdr:col>
      <xdr:colOff>209550</xdr:colOff>
      <xdr:row>11</xdr:row>
      <xdr:rowOff>57150</xdr:rowOff>
    </xdr:to>
    <xdr:pic>
      <xdr:nvPicPr>
        <xdr:cNvPr id="39" name="38 Imagen" descr="450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0500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6</xdr:row>
      <xdr:rowOff>9525</xdr:rowOff>
    </xdr:from>
    <xdr:to>
      <xdr:col>6</xdr:col>
      <xdr:colOff>0</xdr:colOff>
      <xdr:row>7</xdr:row>
      <xdr:rowOff>57150</xdr:rowOff>
    </xdr:to>
    <xdr:pic>
      <xdr:nvPicPr>
        <xdr:cNvPr id="40" name="39 Imagen" descr="450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47925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8</xdr:row>
      <xdr:rowOff>9525</xdr:rowOff>
    </xdr:from>
    <xdr:to>
      <xdr:col>1</xdr:col>
      <xdr:colOff>209550</xdr:colOff>
      <xdr:row>9</xdr:row>
      <xdr:rowOff>57150</xdr:rowOff>
    </xdr:to>
    <xdr:pic>
      <xdr:nvPicPr>
        <xdr:cNvPr id="41" name="40 Imagen" descr="450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0500" y="20193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192900</xdr:colOff>
      <xdr:row>8</xdr:row>
      <xdr:rowOff>11925</xdr:rowOff>
    </xdr:from>
    <xdr:to>
      <xdr:col>23</xdr:col>
      <xdr:colOff>11925</xdr:colOff>
      <xdr:row>9</xdr:row>
      <xdr:rowOff>59550</xdr:rowOff>
    </xdr:to>
    <xdr:pic>
      <xdr:nvPicPr>
        <xdr:cNvPr id="42" name="41 Imagen" descr="460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69975" y="20217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190500</xdr:colOff>
      <xdr:row>6</xdr:row>
      <xdr:rowOff>9525</xdr:rowOff>
    </xdr:from>
    <xdr:to>
      <xdr:col>23</xdr:col>
      <xdr:colOff>9525</xdr:colOff>
      <xdr:row>7</xdr:row>
      <xdr:rowOff>57150</xdr:rowOff>
    </xdr:to>
    <xdr:pic>
      <xdr:nvPicPr>
        <xdr:cNvPr id="43" name="42 Imagen" descr="308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67575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188100</xdr:colOff>
      <xdr:row>12</xdr:row>
      <xdr:rowOff>7125</xdr:rowOff>
    </xdr:from>
    <xdr:to>
      <xdr:col>23</xdr:col>
      <xdr:colOff>7125</xdr:colOff>
      <xdr:row>13</xdr:row>
      <xdr:rowOff>54750</xdr:rowOff>
    </xdr:to>
    <xdr:pic>
      <xdr:nvPicPr>
        <xdr:cNvPr id="44" name="43 Imagen" descr="450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265175" y="27408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195225</xdr:colOff>
      <xdr:row>10</xdr:row>
      <xdr:rowOff>14250</xdr:rowOff>
    </xdr:from>
    <xdr:to>
      <xdr:col>23</xdr:col>
      <xdr:colOff>14250</xdr:colOff>
      <xdr:row>11</xdr:row>
      <xdr:rowOff>61875</xdr:rowOff>
    </xdr:to>
    <xdr:pic>
      <xdr:nvPicPr>
        <xdr:cNvPr id="45" name="44 Imagen" descr="451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272300" y="2385975"/>
          <a:ext cx="200025" cy="228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180975</xdr:colOff>
      <xdr:row>0</xdr:row>
      <xdr:rowOff>57150</xdr:rowOff>
    </xdr:from>
    <xdr:to>
      <xdr:col>21</xdr:col>
      <xdr:colOff>320112</xdr:colOff>
      <xdr:row>1</xdr:row>
      <xdr:rowOff>381000</xdr:rowOff>
    </xdr:to>
    <xdr:pic>
      <xdr:nvPicPr>
        <xdr:cNvPr id="25" name="24 Imagen" descr="world-cup-2010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9350" y="57150"/>
          <a:ext cx="653487" cy="762000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12</xdr:row>
      <xdr:rowOff>9525</xdr:rowOff>
    </xdr:from>
    <xdr:to>
      <xdr:col>19</xdr:col>
      <xdr:colOff>209550</xdr:colOff>
      <xdr:row>13</xdr:row>
      <xdr:rowOff>57150</xdr:rowOff>
    </xdr:to>
    <xdr:pic>
      <xdr:nvPicPr>
        <xdr:cNvPr id="30" name="29 Imagen" descr="139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76900" y="27432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7125</xdr:colOff>
      <xdr:row>6</xdr:row>
      <xdr:rowOff>7125</xdr:rowOff>
    </xdr:from>
    <xdr:to>
      <xdr:col>19</xdr:col>
      <xdr:colOff>207150</xdr:colOff>
      <xdr:row>7</xdr:row>
      <xdr:rowOff>54750</xdr:rowOff>
    </xdr:to>
    <xdr:pic>
      <xdr:nvPicPr>
        <xdr:cNvPr id="31" name="30 Imagen" descr="35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74500" y="16549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14250</xdr:colOff>
      <xdr:row>8</xdr:row>
      <xdr:rowOff>14250</xdr:rowOff>
    </xdr:from>
    <xdr:to>
      <xdr:col>19</xdr:col>
      <xdr:colOff>214275</xdr:colOff>
      <xdr:row>9</xdr:row>
      <xdr:rowOff>61875</xdr:rowOff>
    </xdr:to>
    <xdr:pic>
      <xdr:nvPicPr>
        <xdr:cNvPr id="32" name="31 Imagen" descr="394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681625" y="20240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11850</xdr:colOff>
      <xdr:row>10</xdr:row>
      <xdr:rowOff>11850</xdr:rowOff>
    </xdr:from>
    <xdr:to>
      <xdr:col>19</xdr:col>
      <xdr:colOff>211875</xdr:colOff>
      <xdr:row>11</xdr:row>
      <xdr:rowOff>59475</xdr:rowOff>
    </xdr:to>
    <xdr:pic>
      <xdr:nvPicPr>
        <xdr:cNvPr id="33" name="32 Imagen" descr="661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679225" y="23835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9</xdr:row>
      <xdr:rowOff>9525</xdr:rowOff>
    </xdr:from>
    <xdr:to>
      <xdr:col>6</xdr:col>
      <xdr:colOff>0</xdr:colOff>
      <xdr:row>10</xdr:row>
      <xdr:rowOff>57150</xdr:rowOff>
    </xdr:to>
    <xdr:pic>
      <xdr:nvPicPr>
        <xdr:cNvPr id="34" name="33 Imagen" descr="35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47925" y="22002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8</xdr:row>
      <xdr:rowOff>9525</xdr:rowOff>
    </xdr:from>
    <xdr:to>
      <xdr:col>1</xdr:col>
      <xdr:colOff>209550</xdr:colOff>
      <xdr:row>9</xdr:row>
      <xdr:rowOff>57150</xdr:rowOff>
    </xdr:to>
    <xdr:pic>
      <xdr:nvPicPr>
        <xdr:cNvPr id="35" name="34 Imagen" descr="35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0500" y="20193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5</xdr:row>
      <xdr:rowOff>9525</xdr:rowOff>
    </xdr:from>
    <xdr:to>
      <xdr:col>1</xdr:col>
      <xdr:colOff>209550</xdr:colOff>
      <xdr:row>6</xdr:row>
      <xdr:rowOff>57150</xdr:rowOff>
    </xdr:to>
    <xdr:pic>
      <xdr:nvPicPr>
        <xdr:cNvPr id="36" name="35 Imagen" descr="35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0500" y="14763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7</xdr:row>
      <xdr:rowOff>9525</xdr:rowOff>
    </xdr:from>
    <xdr:to>
      <xdr:col>6</xdr:col>
      <xdr:colOff>0</xdr:colOff>
      <xdr:row>8</xdr:row>
      <xdr:rowOff>57150</xdr:rowOff>
    </xdr:to>
    <xdr:pic>
      <xdr:nvPicPr>
        <xdr:cNvPr id="37" name="36 Imagen" descr="394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47925" y="18383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5</xdr:row>
      <xdr:rowOff>9525</xdr:rowOff>
    </xdr:from>
    <xdr:to>
      <xdr:col>6</xdr:col>
      <xdr:colOff>0</xdr:colOff>
      <xdr:row>6</xdr:row>
      <xdr:rowOff>57150</xdr:rowOff>
    </xdr:to>
    <xdr:pic>
      <xdr:nvPicPr>
        <xdr:cNvPr id="38" name="37 Imagen" descr="394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47925" y="14763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10</xdr:row>
      <xdr:rowOff>9525</xdr:rowOff>
    </xdr:from>
    <xdr:to>
      <xdr:col>1</xdr:col>
      <xdr:colOff>209550</xdr:colOff>
      <xdr:row>11</xdr:row>
      <xdr:rowOff>57150</xdr:rowOff>
    </xdr:to>
    <xdr:pic>
      <xdr:nvPicPr>
        <xdr:cNvPr id="39" name="38 Imagen" descr="394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0500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6</xdr:row>
      <xdr:rowOff>9525</xdr:rowOff>
    </xdr:from>
    <xdr:to>
      <xdr:col>1</xdr:col>
      <xdr:colOff>209550</xdr:colOff>
      <xdr:row>7</xdr:row>
      <xdr:rowOff>57150</xdr:rowOff>
    </xdr:to>
    <xdr:pic>
      <xdr:nvPicPr>
        <xdr:cNvPr id="40" name="39 Imagen" descr="661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90500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8</xdr:row>
      <xdr:rowOff>9525</xdr:rowOff>
    </xdr:from>
    <xdr:to>
      <xdr:col>6</xdr:col>
      <xdr:colOff>0</xdr:colOff>
      <xdr:row>9</xdr:row>
      <xdr:rowOff>57150</xdr:rowOff>
    </xdr:to>
    <xdr:pic>
      <xdr:nvPicPr>
        <xdr:cNvPr id="41" name="40 Imagen" descr="661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447925" y="20193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10</xdr:row>
      <xdr:rowOff>9525</xdr:rowOff>
    </xdr:from>
    <xdr:to>
      <xdr:col>6</xdr:col>
      <xdr:colOff>0</xdr:colOff>
      <xdr:row>11</xdr:row>
      <xdr:rowOff>57150</xdr:rowOff>
    </xdr:to>
    <xdr:pic>
      <xdr:nvPicPr>
        <xdr:cNvPr id="42" name="41 Imagen" descr="661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447925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7</xdr:row>
      <xdr:rowOff>9525</xdr:rowOff>
    </xdr:from>
    <xdr:to>
      <xdr:col>1</xdr:col>
      <xdr:colOff>209550</xdr:colOff>
      <xdr:row>8</xdr:row>
      <xdr:rowOff>57150</xdr:rowOff>
    </xdr:to>
    <xdr:pic>
      <xdr:nvPicPr>
        <xdr:cNvPr id="43" name="42 Imagen" descr="139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18383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6</xdr:row>
      <xdr:rowOff>9525</xdr:rowOff>
    </xdr:from>
    <xdr:to>
      <xdr:col>6</xdr:col>
      <xdr:colOff>0</xdr:colOff>
      <xdr:row>7</xdr:row>
      <xdr:rowOff>57150</xdr:rowOff>
    </xdr:to>
    <xdr:pic>
      <xdr:nvPicPr>
        <xdr:cNvPr id="44" name="43 Imagen" descr="139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7925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9</xdr:row>
      <xdr:rowOff>9525</xdr:rowOff>
    </xdr:from>
    <xdr:to>
      <xdr:col>1</xdr:col>
      <xdr:colOff>209550</xdr:colOff>
      <xdr:row>10</xdr:row>
      <xdr:rowOff>57150</xdr:rowOff>
    </xdr:to>
    <xdr:pic>
      <xdr:nvPicPr>
        <xdr:cNvPr id="45" name="44 Imagen" descr="139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22002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192900</xdr:colOff>
      <xdr:row>12</xdr:row>
      <xdr:rowOff>11925</xdr:rowOff>
    </xdr:from>
    <xdr:to>
      <xdr:col>23</xdr:col>
      <xdr:colOff>11925</xdr:colOff>
      <xdr:row>13</xdr:row>
      <xdr:rowOff>59550</xdr:rowOff>
    </xdr:to>
    <xdr:pic>
      <xdr:nvPicPr>
        <xdr:cNvPr id="23" name="22 Imagen" descr="139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69975" y="27456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180975</xdr:colOff>
      <xdr:row>6</xdr:row>
      <xdr:rowOff>9525</xdr:rowOff>
    </xdr:from>
    <xdr:to>
      <xdr:col>23</xdr:col>
      <xdr:colOff>0</xdr:colOff>
      <xdr:row>7</xdr:row>
      <xdr:rowOff>57150</xdr:rowOff>
    </xdr:to>
    <xdr:pic>
      <xdr:nvPicPr>
        <xdr:cNvPr id="24" name="23 Imagen" descr="35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58050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188100</xdr:colOff>
      <xdr:row>8</xdr:row>
      <xdr:rowOff>7125</xdr:rowOff>
    </xdr:from>
    <xdr:to>
      <xdr:col>23</xdr:col>
      <xdr:colOff>7125</xdr:colOff>
      <xdr:row>9</xdr:row>
      <xdr:rowOff>54750</xdr:rowOff>
    </xdr:to>
    <xdr:pic>
      <xdr:nvPicPr>
        <xdr:cNvPr id="46" name="45 Imagen" descr="394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265175" y="20169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195225</xdr:colOff>
      <xdr:row>10</xdr:row>
      <xdr:rowOff>14250</xdr:rowOff>
    </xdr:from>
    <xdr:to>
      <xdr:col>23</xdr:col>
      <xdr:colOff>14250</xdr:colOff>
      <xdr:row>11</xdr:row>
      <xdr:rowOff>61875</xdr:rowOff>
    </xdr:to>
    <xdr:pic>
      <xdr:nvPicPr>
        <xdr:cNvPr id="47" name="46 Imagen" descr="661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272300" y="2385975"/>
          <a:ext cx="200025" cy="228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200025</xdr:colOff>
      <xdr:row>0</xdr:row>
      <xdr:rowOff>57150</xdr:rowOff>
    </xdr:from>
    <xdr:to>
      <xdr:col>21</xdr:col>
      <xdr:colOff>339162</xdr:colOff>
      <xdr:row>1</xdr:row>
      <xdr:rowOff>381000</xdr:rowOff>
    </xdr:to>
    <xdr:pic>
      <xdr:nvPicPr>
        <xdr:cNvPr id="6" name="5 Imagen" descr="world-cup-2010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48400" y="57150"/>
          <a:ext cx="653487" cy="762000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10</xdr:row>
      <xdr:rowOff>9525</xdr:rowOff>
    </xdr:from>
    <xdr:to>
      <xdr:col>19</xdr:col>
      <xdr:colOff>209550</xdr:colOff>
      <xdr:row>11</xdr:row>
      <xdr:rowOff>57150</xdr:rowOff>
    </xdr:to>
    <xdr:pic>
      <xdr:nvPicPr>
        <xdr:cNvPr id="7" name="6 Imagen" descr="163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76900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7125</xdr:colOff>
      <xdr:row>6</xdr:row>
      <xdr:rowOff>7125</xdr:rowOff>
    </xdr:from>
    <xdr:to>
      <xdr:col>19</xdr:col>
      <xdr:colOff>207150</xdr:colOff>
      <xdr:row>7</xdr:row>
      <xdr:rowOff>54750</xdr:rowOff>
    </xdr:to>
    <xdr:pic>
      <xdr:nvPicPr>
        <xdr:cNvPr id="8" name="7 Imagen" descr="362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74500" y="16549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11850</xdr:colOff>
      <xdr:row>8</xdr:row>
      <xdr:rowOff>11850</xdr:rowOff>
    </xdr:from>
    <xdr:to>
      <xdr:col>19</xdr:col>
      <xdr:colOff>211875</xdr:colOff>
      <xdr:row>9</xdr:row>
      <xdr:rowOff>59475</xdr:rowOff>
    </xdr:to>
    <xdr:pic>
      <xdr:nvPicPr>
        <xdr:cNvPr id="10" name="9 Imagen" descr="366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679225" y="20216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19</xdr:col>
      <xdr:colOff>14250</xdr:colOff>
      <xdr:row>12</xdr:row>
      <xdr:rowOff>14250</xdr:rowOff>
    </xdr:from>
    <xdr:to>
      <xdr:col>19</xdr:col>
      <xdr:colOff>214275</xdr:colOff>
      <xdr:row>13</xdr:row>
      <xdr:rowOff>61875</xdr:rowOff>
    </xdr:to>
    <xdr:pic>
      <xdr:nvPicPr>
        <xdr:cNvPr id="13" name="12 Imagen" descr="365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681625" y="27479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9</xdr:row>
      <xdr:rowOff>9525</xdr:rowOff>
    </xdr:from>
    <xdr:to>
      <xdr:col>6</xdr:col>
      <xdr:colOff>0</xdr:colOff>
      <xdr:row>10</xdr:row>
      <xdr:rowOff>57150</xdr:rowOff>
    </xdr:to>
    <xdr:pic>
      <xdr:nvPicPr>
        <xdr:cNvPr id="15" name="14 Imagen" descr="362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47925" y="22002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7</xdr:row>
      <xdr:rowOff>9525</xdr:rowOff>
    </xdr:from>
    <xdr:to>
      <xdr:col>1</xdr:col>
      <xdr:colOff>209550</xdr:colOff>
      <xdr:row>8</xdr:row>
      <xdr:rowOff>57150</xdr:rowOff>
    </xdr:to>
    <xdr:pic>
      <xdr:nvPicPr>
        <xdr:cNvPr id="16" name="15 Imagen" descr="362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0500" y="18383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6</xdr:row>
      <xdr:rowOff>9525</xdr:rowOff>
    </xdr:from>
    <xdr:to>
      <xdr:col>1</xdr:col>
      <xdr:colOff>209550</xdr:colOff>
      <xdr:row>7</xdr:row>
      <xdr:rowOff>57150</xdr:rowOff>
    </xdr:to>
    <xdr:pic>
      <xdr:nvPicPr>
        <xdr:cNvPr id="17" name="16 Imagen" descr="362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0500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10</xdr:row>
      <xdr:rowOff>9525</xdr:rowOff>
    </xdr:from>
    <xdr:to>
      <xdr:col>1</xdr:col>
      <xdr:colOff>209550</xdr:colOff>
      <xdr:row>11</xdr:row>
      <xdr:rowOff>57150</xdr:rowOff>
    </xdr:to>
    <xdr:pic>
      <xdr:nvPicPr>
        <xdr:cNvPr id="18" name="17 Imagen" descr="366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0500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8</xdr:row>
      <xdr:rowOff>9525</xdr:rowOff>
    </xdr:from>
    <xdr:to>
      <xdr:col>6</xdr:col>
      <xdr:colOff>0</xdr:colOff>
      <xdr:row>9</xdr:row>
      <xdr:rowOff>57150</xdr:rowOff>
    </xdr:to>
    <xdr:pic>
      <xdr:nvPicPr>
        <xdr:cNvPr id="19" name="18 Imagen" descr="366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47925" y="20193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6</xdr:row>
      <xdr:rowOff>9525</xdr:rowOff>
    </xdr:from>
    <xdr:to>
      <xdr:col>6</xdr:col>
      <xdr:colOff>0</xdr:colOff>
      <xdr:row>7</xdr:row>
      <xdr:rowOff>57150</xdr:rowOff>
    </xdr:to>
    <xdr:pic>
      <xdr:nvPicPr>
        <xdr:cNvPr id="20" name="19 Imagen" descr="366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47925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5</xdr:row>
      <xdr:rowOff>9525</xdr:rowOff>
    </xdr:from>
    <xdr:to>
      <xdr:col>1</xdr:col>
      <xdr:colOff>209550</xdr:colOff>
      <xdr:row>6</xdr:row>
      <xdr:rowOff>57150</xdr:rowOff>
    </xdr:to>
    <xdr:pic>
      <xdr:nvPicPr>
        <xdr:cNvPr id="21" name="20 Imagen" descr="163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14763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7</xdr:row>
      <xdr:rowOff>9525</xdr:rowOff>
    </xdr:from>
    <xdr:to>
      <xdr:col>6</xdr:col>
      <xdr:colOff>0</xdr:colOff>
      <xdr:row>8</xdr:row>
      <xdr:rowOff>57150</xdr:rowOff>
    </xdr:to>
    <xdr:pic>
      <xdr:nvPicPr>
        <xdr:cNvPr id="22" name="21 Imagen" descr="163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7925" y="18383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10</xdr:row>
      <xdr:rowOff>9525</xdr:rowOff>
    </xdr:from>
    <xdr:to>
      <xdr:col>6</xdr:col>
      <xdr:colOff>0</xdr:colOff>
      <xdr:row>11</xdr:row>
      <xdr:rowOff>57150</xdr:rowOff>
    </xdr:to>
    <xdr:pic>
      <xdr:nvPicPr>
        <xdr:cNvPr id="23" name="22 Imagen" descr="163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7925" y="23812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5</xdr:row>
      <xdr:rowOff>9525</xdr:rowOff>
    </xdr:from>
    <xdr:to>
      <xdr:col>6</xdr:col>
      <xdr:colOff>0</xdr:colOff>
      <xdr:row>6</xdr:row>
      <xdr:rowOff>57150</xdr:rowOff>
    </xdr:to>
    <xdr:pic>
      <xdr:nvPicPr>
        <xdr:cNvPr id="24" name="23 Imagen" descr="365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447925" y="14763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8</xdr:row>
      <xdr:rowOff>9525</xdr:rowOff>
    </xdr:from>
    <xdr:to>
      <xdr:col>1</xdr:col>
      <xdr:colOff>209550</xdr:colOff>
      <xdr:row>9</xdr:row>
      <xdr:rowOff>57150</xdr:rowOff>
    </xdr:to>
    <xdr:pic>
      <xdr:nvPicPr>
        <xdr:cNvPr id="25" name="24 Imagen" descr="365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90500" y="201930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9</xdr:row>
      <xdr:rowOff>9525</xdr:rowOff>
    </xdr:from>
    <xdr:to>
      <xdr:col>1</xdr:col>
      <xdr:colOff>209550</xdr:colOff>
      <xdr:row>10</xdr:row>
      <xdr:rowOff>57150</xdr:rowOff>
    </xdr:to>
    <xdr:pic>
      <xdr:nvPicPr>
        <xdr:cNvPr id="26" name="25 Imagen" descr="365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90500" y="220027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192900</xdr:colOff>
      <xdr:row>10</xdr:row>
      <xdr:rowOff>11925</xdr:rowOff>
    </xdr:from>
    <xdr:to>
      <xdr:col>23</xdr:col>
      <xdr:colOff>11925</xdr:colOff>
      <xdr:row>11</xdr:row>
      <xdr:rowOff>59550</xdr:rowOff>
    </xdr:to>
    <xdr:pic>
      <xdr:nvPicPr>
        <xdr:cNvPr id="27" name="26 Imagen" descr="163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69975" y="23836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190500</xdr:colOff>
      <xdr:row>6</xdr:row>
      <xdr:rowOff>9525</xdr:rowOff>
    </xdr:from>
    <xdr:to>
      <xdr:col>23</xdr:col>
      <xdr:colOff>9525</xdr:colOff>
      <xdr:row>7</xdr:row>
      <xdr:rowOff>57150</xdr:rowOff>
    </xdr:to>
    <xdr:pic>
      <xdr:nvPicPr>
        <xdr:cNvPr id="28" name="27 Imagen" descr="362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67575" y="1657350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195225</xdr:colOff>
      <xdr:row>8</xdr:row>
      <xdr:rowOff>14250</xdr:rowOff>
    </xdr:from>
    <xdr:to>
      <xdr:col>23</xdr:col>
      <xdr:colOff>14250</xdr:colOff>
      <xdr:row>9</xdr:row>
      <xdr:rowOff>61875</xdr:rowOff>
    </xdr:to>
    <xdr:pic>
      <xdr:nvPicPr>
        <xdr:cNvPr id="29" name="28 Imagen" descr="366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272300" y="2024025"/>
          <a:ext cx="200025" cy="228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188100</xdr:colOff>
      <xdr:row>12</xdr:row>
      <xdr:rowOff>7125</xdr:rowOff>
    </xdr:from>
    <xdr:to>
      <xdr:col>23</xdr:col>
      <xdr:colOff>7125</xdr:colOff>
      <xdr:row>13</xdr:row>
      <xdr:rowOff>54750</xdr:rowOff>
    </xdr:to>
    <xdr:pic>
      <xdr:nvPicPr>
        <xdr:cNvPr id="30" name="29 Imagen" descr="365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265175" y="2740800"/>
          <a:ext cx="200025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2:M101"/>
  <sheetViews>
    <sheetView showGridLines="0" showRowColHeaders="0" tabSelected="1" showOutlineSymbols="0" workbookViewId="0">
      <selection activeCell="F25" sqref="F25"/>
    </sheetView>
  </sheetViews>
  <sheetFormatPr baseColWidth="10" defaultRowHeight="12.75"/>
  <cols>
    <col min="1" max="2" width="11.42578125" style="92"/>
    <col min="3" max="3" width="11.7109375" style="92" customWidth="1"/>
    <col min="4" max="6" width="11.42578125" style="92"/>
    <col min="7" max="7" width="9.42578125" style="92" customWidth="1"/>
    <col min="8" max="8" width="3.42578125" style="92" customWidth="1"/>
    <col min="9" max="9" width="16.28515625" style="99" bestFit="1" customWidth="1"/>
    <col min="10" max="10" width="3" style="99" customWidth="1"/>
    <col min="11" max="11" width="15.140625" style="99" bestFit="1" customWidth="1"/>
    <col min="12" max="16384" width="11.42578125" style="92"/>
  </cols>
  <sheetData>
    <row r="2" spans="2:11" ht="25.5">
      <c r="B2" s="207" t="s">
        <v>95</v>
      </c>
      <c r="C2" s="207"/>
      <c r="D2" s="207"/>
      <c r="E2" s="207"/>
      <c r="F2" s="207"/>
      <c r="G2" s="207"/>
      <c r="H2" s="207"/>
      <c r="I2" s="207"/>
      <c r="J2" s="207"/>
      <c r="K2" s="207"/>
    </row>
    <row r="3" spans="2:11" ht="15">
      <c r="B3" s="208" t="s">
        <v>96</v>
      </c>
      <c r="C3" s="208"/>
      <c r="D3" s="208"/>
      <c r="E3" s="208"/>
      <c r="F3" s="208"/>
      <c r="G3" s="208"/>
      <c r="H3" s="208"/>
      <c r="I3" s="208"/>
      <c r="J3" s="208"/>
      <c r="K3" s="208"/>
    </row>
    <row r="4" spans="2:11" ht="25.5" thickBot="1">
      <c r="B4" s="209" t="s">
        <v>120</v>
      </c>
      <c r="C4" s="209"/>
      <c r="D4" s="209"/>
      <c r="E4" s="209"/>
      <c r="F4" s="209"/>
      <c r="G4" s="209"/>
      <c r="H4" s="209"/>
      <c r="I4" s="209"/>
      <c r="J4" s="209"/>
      <c r="K4" s="209"/>
    </row>
    <row r="5" spans="2:11" s="93" customFormat="1" ht="18" customHeight="1" thickBot="1">
      <c r="I5" s="109" t="s">
        <v>65</v>
      </c>
      <c r="J5" s="94"/>
      <c r="K5" s="109" t="s">
        <v>66</v>
      </c>
    </row>
    <row r="6" spans="2:11" s="93" customFormat="1" ht="13.5" thickBot="1">
      <c r="I6" s="94"/>
      <c r="J6" s="94"/>
      <c r="K6" s="94"/>
    </row>
    <row r="7" spans="2:11" s="93" customFormat="1" ht="18" customHeight="1" thickBot="1">
      <c r="I7" s="109" t="s">
        <v>67</v>
      </c>
      <c r="J7" s="94"/>
      <c r="K7" s="109" t="s">
        <v>68</v>
      </c>
    </row>
    <row r="8" spans="2:11" s="93" customFormat="1" ht="13.5" thickBot="1">
      <c r="I8" s="94"/>
      <c r="J8" s="94"/>
      <c r="K8" s="94"/>
    </row>
    <row r="9" spans="2:11" s="93" customFormat="1" ht="18" customHeight="1" thickBot="1">
      <c r="I9" s="109" t="s">
        <v>69</v>
      </c>
      <c r="J9" s="94"/>
      <c r="K9" s="109" t="s">
        <v>70</v>
      </c>
    </row>
    <row r="10" spans="2:11" s="93" customFormat="1" ht="13.5" thickBot="1">
      <c r="I10" s="94"/>
      <c r="J10" s="94"/>
      <c r="K10" s="94"/>
    </row>
    <row r="11" spans="2:11" s="93" customFormat="1" ht="18" customHeight="1" thickBot="1">
      <c r="I11" s="109" t="s">
        <v>71</v>
      </c>
      <c r="J11" s="94"/>
      <c r="K11" s="109" t="s">
        <v>72</v>
      </c>
    </row>
    <row r="12" spans="2:11" s="93" customFormat="1" ht="13.5" thickBot="1">
      <c r="I12" s="94"/>
      <c r="J12" s="94"/>
      <c r="K12" s="94"/>
    </row>
    <row r="13" spans="2:11" s="93" customFormat="1" ht="18" customHeight="1" thickBot="1">
      <c r="I13" s="109" t="s">
        <v>73</v>
      </c>
      <c r="J13" s="94"/>
      <c r="K13" s="109" t="s">
        <v>74</v>
      </c>
    </row>
    <row r="14" spans="2:11" s="93" customFormat="1" ht="13.5" thickBot="1">
      <c r="I14" s="94"/>
      <c r="J14" s="94"/>
      <c r="K14" s="94"/>
    </row>
    <row r="15" spans="2:11" s="93" customFormat="1" ht="18" customHeight="1" thickBot="1">
      <c r="I15" s="109" t="s">
        <v>76</v>
      </c>
      <c r="J15" s="95"/>
      <c r="K15" s="109" t="s">
        <v>75</v>
      </c>
    </row>
    <row r="16" spans="2:11" s="93" customFormat="1" ht="13.5" thickBot="1">
      <c r="I16" s="96"/>
      <c r="J16" s="96"/>
      <c r="K16" s="96"/>
    </row>
    <row r="17" spans="2:11" s="93" customFormat="1" ht="18" customHeight="1" thickBot="1">
      <c r="C17" s="109" t="s">
        <v>77</v>
      </c>
      <c r="I17" s="97"/>
      <c r="K17" s="96"/>
    </row>
    <row r="18" spans="2:11">
      <c r="I18" s="98"/>
      <c r="J18" s="98"/>
      <c r="K18" s="98"/>
    </row>
    <row r="19" spans="2:11">
      <c r="B19" s="210" t="s">
        <v>11</v>
      </c>
      <c r="C19" s="210"/>
      <c r="D19" s="210"/>
      <c r="J19" s="100"/>
      <c r="K19" s="98"/>
    </row>
    <row r="20" spans="2:11">
      <c r="H20" s="101"/>
    </row>
    <row r="21" spans="2:11">
      <c r="E21" s="204" t="s">
        <v>149</v>
      </c>
      <c r="F21" s="205"/>
      <c r="G21" s="205"/>
      <c r="H21" s="135"/>
    </row>
    <row r="22" spans="2:11">
      <c r="F22" s="134"/>
      <c r="H22" s="136"/>
    </row>
    <row r="23" spans="2:11">
      <c r="E23" s="206" t="s">
        <v>150</v>
      </c>
      <c r="F23" s="206"/>
      <c r="G23" s="206"/>
    </row>
    <row r="100" spans="1:13">
      <c r="A100" s="159" t="s">
        <v>145</v>
      </c>
      <c r="B100" s="159" t="s">
        <v>13</v>
      </c>
    </row>
    <row r="101" spans="1:13">
      <c r="A101" s="160">
        <v>4.1666666666666664E-2</v>
      </c>
      <c r="B101" s="160">
        <v>8.3333333333333329E-2</v>
      </c>
      <c r="C101" s="160">
        <v>0.125</v>
      </c>
      <c r="D101" s="160">
        <v>0.16666666666666666</v>
      </c>
      <c r="E101" s="160">
        <v>0.20833333333333334</v>
      </c>
      <c r="F101" s="160">
        <v>0.25</v>
      </c>
      <c r="G101" s="160">
        <v>0.29166666666666669</v>
      </c>
      <c r="H101" s="160">
        <v>0.33333333333333331</v>
      </c>
      <c r="I101" s="161">
        <v>0.375</v>
      </c>
      <c r="J101" s="161">
        <v>0.41666666666666669</v>
      </c>
      <c r="K101" s="161">
        <v>0.45833333333333331</v>
      </c>
      <c r="L101" s="160">
        <v>0.5</v>
      </c>
      <c r="M101" s="160"/>
    </row>
  </sheetData>
  <sheetProtection sheet="1" objects="1" scenarios="1"/>
  <mergeCells count="6">
    <mergeCell ref="E21:G21"/>
    <mergeCell ref="E23:G23"/>
    <mergeCell ref="B2:K2"/>
    <mergeCell ref="B3:K3"/>
    <mergeCell ref="B4:K4"/>
    <mergeCell ref="B19:D19"/>
  </mergeCells>
  <phoneticPr fontId="31" type="noConversion"/>
  <hyperlinks>
    <hyperlink ref="I5" location="'- A -'!A1" display="Grupo A"/>
    <hyperlink ref="K5" location="'- B -'!A1" display="Grupo B"/>
    <hyperlink ref="I7" location="'- C -'!A1" display="Grupo C"/>
    <hyperlink ref="K7" location="'- D -'!A1" display="Grupo D"/>
    <hyperlink ref="I9" location="'- E -'!A1" display="Grupo E"/>
    <hyperlink ref="K9" location="'- F -'!A1" display="Grupo F"/>
    <hyperlink ref="I11" location="'- G -'!A1" display="Grupo G"/>
    <hyperlink ref="K11" location="'- H -'!A1" display="Grupo H"/>
    <hyperlink ref="I13" location="'Octavos de Final'!A1" display="Octavos de Final"/>
    <hyperlink ref="K13" location="'Cuartos de Final'!A1" display="Cuatos de Final"/>
    <hyperlink ref="I15" location="Semifinal!A1" display="SemiFinal"/>
    <hyperlink ref="K15" location="'3er puesto y FINAL'!A1" display="FINAL"/>
    <hyperlink ref="C17" location="Estadios!A1" display="ESTADIOS"/>
    <hyperlink ref="B19:D19" location="Fixture!A1" display="Fixture ( para imprimir )"/>
  </hyperlinks>
  <pageMargins left="0.75" right="0.75" top="1" bottom="1" header="0" footer="0"/>
  <pageSetup paperSize="9" orientation="portrait" horizontalDpi="300" verticalDpi="300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6">
    <pageSetUpPr fitToPage="1"/>
  </sheetPr>
  <dimension ref="A1:AF29"/>
  <sheetViews>
    <sheetView showGridLines="0" showRowColHeaders="0" showOutlineSymbols="0" zoomScaleNormal="100" workbookViewId="0">
      <selection activeCell="C11" sqref="C11"/>
    </sheetView>
  </sheetViews>
  <sheetFormatPr baseColWidth="10" defaultRowHeight="12.75"/>
  <cols>
    <col min="1" max="1" width="2.7109375" style="4" customWidth="1"/>
    <col min="2" max="2" width="14.28515625" style="4" customWidth="1"/>
    <col min="3" max="3" width="3.28515625" style="4" customWidth="1"/>
    <col min="4" max="4" width="1.7109375" style="4" customWidth="1"/>
    <col min="5" max="5" width="3.42578125" style="4" customWidth="1"/>
    <col min="6" max="7" width="14.28515625" style="4" customWidth="1"/>
    <col min="8" max="16" width="3.7109375" style="4" customWidth="1"/>
    <col min="17" max="18" width="3.85546875" style="4" customWidth="1"/>
    <col min="19" max="19" width="4.7109375" style="4" customWidth="1"/>
    <col min="20" max="20" width="5.7109375" style="4" customWidth="1"/>
    <col min="21" max="22" width="7.7109375" style="4" customWidth="1"/>
    <col min="23" max="23" width="5.7109375" style="4" customWidth="1"/>
    <col min="24" max="24" width="7.7109375" style="4" customWidth="1"/>
    <col min="25" max="16384" width="11.42578125" style="4"/>
  </cols>
  <sheetData>
    <row r="1" spans="1:32" s="10" customFormat="1" ht="35.1" customHeight="1">
      <c r="A1" s="221" t="s">
        <v>122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103"/>
    </row>
    <row r="2" spans="1:32" s="10" customFormat="1" ht="35.1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103"/>
    </row>
    <row r="3" spans="1:32" ht="21" customHeight="1">
      <c r="G3" s="11"/>
      <c r="I3" s="226" t="s">
        <v>144</v>
      </c>
      <c r="J3" s="226"/>
      <c r="K3" s="226"/>
      <c r="L3" s="226"/>
      <c r="M3" s="162" t="s">
        <v>13</v>
      </c>
      <c r="N3" s="225">
        <v>0.29166666666666669</v>
      </c>
      <c r="O3" s="225"/>
      <c r="P3" s="12"/>
      <c r="Q3" s="13"/>
      <c r="V3" s="11"/>
    </row>
    <row r="4" spans="1:32" ht="12.75" customHeight="1">
      <c r="B4" s="220" t="s">
        <v>12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T4" s="227" t="s">
        <v>87</v>
      </c>
      <c r="U4" s="228"/>
      <c r="V4" s="228"/>
      <c r="W4" s="228"/>
    </row>
    <row r="5" spans="1:32" ht="12.75" customHeight="1">
      <c r="B5" s="14"/>
      <c r="C5" s="14"/>
      <c r="D5" s="14"/>
      <c r="E5" s="14"/>
      <c r="F5" s="14"/>
      <c r="G5" s="15" t="s">
        <v>27</v>
      </c>
      <c r="H5" s="224" t="s">
        <v>28</v>
      </c>
      <c r="I5" s="224"/>
      <c r="J5" s="222" t="s">
        <v>79</v>
      </c>
      <c r="K5" s="222"/>
      <c r="L5" s="222" t="s">
        <v>146</v>
      </c>
      <c r="M5" s="222"/>
      <c r="N5" s="222"/>
      <c r="O5" s="222"/>
      <c r="P5" s="222" t="s">
        <v>39</v>
      </c>
      <c r="Q5" s="222"/>
      <c r="T5" s="228"/>
      <c r="U5" s="228"/>
      <c r="V5" s="228"/>
      <c r="W5" s="228"/>
    </row>
    <row r="6" spans="1:32" ht="14.25" customHeight="1">
      <c r="A6" s="143" t="str">
        <f t="shared" ref="A6:A11" ca="1" si="0">IF(OR(P6="finalizado",P6="en juego",P6="hoy!"),"Ø","")</f>
        <v/>
      </c>
      <c r="B6" s="142" t="str">
        <f>IF(U11&lt;&gt;"",U11,"")</f>
        <v>Honduras</v>
      </c>
      <c r="C6" s="148"/>
      <c r="D6" s="16" t="s">
        <v>13</v>
      </c>
      <c r="E6" s="148"/>
      <c r="F6" s="144" t="str">
        <f>IF(U13&lt;&gt;"",U13,"")</f>
        <v>Chile</v>
      </c>
      <c r="G6" s="102" t="s">
        <v>118</v>
      </c>
      <c r="H6" s="215">
        <v>40345</v>
      </c>
      <c r="I6" s="215"/>
      <c r="J6" s="216">
        <v>0.66666666666666663</v>
      </c>
      <c r="K6" s="216"/>
      <c r="L6" s="219">
        <f>IF(M3="-",(TEXT(H6,"dd/mm")&amp;" "&amp;TEXT(J6,"hh:mm"))-N3,(TEXT(H6,"dd/mm")&amp;" "&amp;TEXT(J6,"hh:mm"))+N3)</f>
        <v>40345.375</v>
      </c>
      <c r="M6" s="219"/>
      <c r="N6" s="219"/>
      <c r="O6" s="219"/>
      <c r="P6" s="214" t="str">
        <f t="shared" ref="P6:P11" ca="1" si="1">IF(OR(H6="",J6="",H6&lt;$U$24),"",IF(H6=$U$24,IF(AND(J6&lt;=$V$26,$V$26&lt;=(J6+0.08333333333)),"en juego",IF($V$26&lt;J6,"hoy!","finalizado")),IF($U$24&gt;H6,"finalizado","")))</f>
        <v/>
      </c>
      <c r="Q6" s="214"/>
      <c r="S6" s="14"/>
      <c r="V6" s="11"/>
      <c r="W6" s="14"/>
    </row>
    <row r="7" spans="1:32" ht="14.25" customHeight="1">
      <c r="A7" s="143" t="str">
        <f t="shared" ca="1" si="0"/>
        <v/>
      </c>
      <c r="B7" s="142" t="str">
        <f>IF(U7&lt;&gt;"",U7,"")</f>
        <v>España</v>
      </c>
      <c r="C7" s="148"/>
      <c r="D7" s="16" t="s">
        <v>13</v>
      </c>
      <c r="E7" s="148"/>
      <c r="F7" s="144" t="str">
        <f>IF(U9&lt;&gt;"",U9,"")</f>
        <v>Suiza</v>
      </c>
      <c r="G7" s="102" t="s">
        <v>110</v>
      </c>
      <c r="H7" s="215">
        <v>40345</v>
      </c>
      <c r="I7" s="215"/>
      <c r="J7" s="216">
        <v>0.5625</v>
      </c>
      <c r="K7" s="216"/>
      <c r="L7" s="219">
        <f>IF(M3="-",(TEXT(H7,"dd/mm")&amp;" "&amp;TEXT(J7,"hh:mm"))-N3,(TEXT(H7,"dd/mm")&amp;" "&amp;TEXT(J7,"hh:mm"))+N3)</f>
        <v>40345.270833333336</v>
      </c>
      <c r="M7" s="219"/>
      <c r="N7" s="219"/>
      <c r="O7" s="219"/>
      <c r="P7" s="214" t="str">
        <f t="shared" ca="1" si="1"/>
        <v/>
      </c>
      <c r="Q7" s="214"/>
      <c r="R7" s="18"/>
      <c r="S7" s="138"/>
      <c r="T7" s="128"/>
      <c r="U7" s="218" t="s">
        <v>57</v>
      </c>
      <c r="V7" s="218"/>
      <c r="W7" s="128"/>
    </row>
    <row r="8" spans="1:32" ht="14.25" customHeight="1">
      <c r="A8" s="143" t="str">
        <f t="shared" ca="1" si="0"/>
        <v/>
      </c>
      <c r="B8" s="142" t="str">
        <f>IF(U13&lt;&gt;"",U13,"")</f>
        <v>Chile</v>
      </c>
      <c r="C8" s="148"/>
      <c r="D8" s="16" t="s">
        <v>13</v>
      </c>
      <c r="E8" s="148"/>
      <c r="F8" s="144" t="str">
        <f>IF(U9&lt;&gt;"",U9,"")</f>
        <v>Suiza</v>
      </c>
      <c r="G8" s="102" t="s">
        <v>117</v>
      </c>
      <c r="H8" s="215">
        <v>40350</v>
      </c>
      <c r="I8" s="215"/>
      <c r="J8" s="216">
        <v>0.85416666666666663</v>
      </c>
      <c r="K8" s="216"/>
      <c r="L8" s="219">
        <f>IF(M3="-",(TEXT(H8,"dd/mm")&amp;" "&amp;TEXT(J8,"hh:mm"))-N3,(TEXT(H8,"dd/mm")&amp;" "&amp;TEXT(J8,"hh:mm"))+N3)</f>
        <v>40350.5625</v>
      </c>
      <c r="M8" s="219"/>
      <c r="N8" s="219"/>
      <c r="O8" s="219"/>
      <c r="P8" s="214" t="str">
        <f t="shared" ca="1" si="1"/>
        <v/>
      </c>
      <c r="Q8" s="214"/>
      <c r="R8" s="19"/>
      <c r="S8" s="139"/>
      <c r="T8" s="129"/>
      <c r="U8" s="53"/>
      <c r="V8" s="60"/>
      <c r="W8" s="137"/>
    </row>
    <row r="9" spans="1:32" ht="14.25" customHeight="1">
      <c r="A9" s="143" t="str">
        <f t="shared" ca="1" si="0"/>
        <v/>
      </c>
      <c r="B9" s="142" t="str">
        <f>IF(U7&lt;&gt;"",U7,"")</f>
        <v>España</v>
      </c>
      <c r="C9" s="148"/>
      <c r="D9" s="16" t="s">
        <v>13</v>
      </c>
      <c r="E9" s="148"/>
      <c r="F9" s="144" t="str">
        <f>IF(U11&lt;&gt;"",U11,"")</f>
        <v>Honduras</v>
      </c>
      <c r="G9" s="102" t="s">
        <v>112</v>
      </c>
      <c r="H9" s="215">
        <v>40350</v>
      </c>
      <c r="I9" s="215"/>
      <c r="J9" s="216">
        <v>0.66666666666666663</v>
      </c>
      <c r="K9" s="216"/>
      <c r="L9" s="219">
        <f>IF(M3="-",(TEXT(H9,"dd/mm")&amp;" "&amp;TEXT(J9,"hh:mm"))-N3,(TEXT(H9,"dd/mm")&amp;" "&amp;TEXT(J9,"hh:mm"))+N3)</f>
        <v>40350.375</v>
      </c>
      <c r="M9" s="219"/>
      <c r="N9" s="219"/>
      <c r="O9" s="219"/>
      <c r="P9" s="214" t="str">
        <f t="shared" ca="1" si="1"/>
        <v/>
      </c>
      <c r="Q9" s="214"/>
      <c r="S9" s="14"/>
      <c r="T9" s="128"/>
      <c r="U9" s="218" t="s">
        <v>93</v>
      </c>
      <c r="V9" s="218"/>
      <c r="W9" s="128"/>
    </row>
    <row r="10" spans="1:32" ht="14.25" customHeight="1">
      <c r="A10" s="143" t="str">
        <f t="shared" ca="1" si="0"/>
        <v/>
      </c>
      <c r="B10" s="142" t="str">
        <f>IF(U13&lt;&gt;"",U13,"")</f>
        <v>Chile</v>
      </c>
      <c r="C10" s="148"/>
      <c r="D10" s="16" t="s">
        <v>13</v>
      </c>
      <c r="E10" s="148"/>
      <c r="F10" s="144" t="str">
        <f>IF(U7&lt;&gt;"",U7,"")</f>
        <v>España</v>
      </c>
      <c r="G10" s="132" t="s">
        <v>111</v>
      </c>
      <c r="H10" s="215">
        <v>40354</v>
      </c>
      <c r="I10" s="215"/>
      <c r="J10" s="216">
        <v>0.85416666666666663</v>
      </c>
      <c r="K10" s="216"/>
      <c r="L10" s="219">
        <f>IF(M3="-",(TEXT(H10,"dd/mm")&amp;" "&amp;TEXT(J10,"hh:mm"))-N3,(TEXT(H10,"dd/mm")&amp;" "&amp;TEXT(J10,"hh:mm"))+N3)</f>
        <v>40354.5625</v>
      </c>
      <c r="M10" s="219"/>
      <c r="N10" s="219"/>
      <c r="O10" s="219"/>
      <c r="P10" s="214" t="str">
        <f t="shared" ca="1" si="1"/>
        <v/>
      </c>
      <c r="Q10" s="214"/>
      <c r="S10" s="14"/>
      <c r="T10" s="129"/>
      <c r="U10" s="53"/>
      <c r="V10" s="60"/>
      <c r="W10" s="137"/>
    </row>
    <row r="11" spans="1:32" ht="14.25" customHeight="1">
      <c r="A11" s="143" t="str">
        <f t="shared" ca="1" si="0"/>
        <v/>
      </c>
      <c r="B11" s="142" t="str">
        <f>IF(U9&lt;&gt;"",U9,"")</f>
        <v>Suiza</v>
      </c>
      <c r="C11" s="148"/>
      <c r="D11" s="16" t="s">
        <v>13</v>
      </c>
      <c r="E11" s="148"/>
      <c r="F11" s="144" t="str">
        <f>IF(U11&lt;&gt;"",U11,"")</f>
        <v>Honduras</v>
      </c>
      <c r="G11" s="132" t="s">
        <v>116</v>
      </c>
      <c r="H11" s="215">
        <v>40354</v>
      </c>
      <c r="I11" s="215"/>
      <c r="J11" s="216">
        <v>0.85416666666666663</v>
      </c>
      <c r="K11" s="216"/>
      <c r="L11" s="219">
        <f>IF(M3="-",(TEXT(H11,"dd/mm")&amp;" "&amp;TEXT(J11,"hh:mm"))-N3,(TEXT(H11,"dd/mm")&amp;" "&amp;TEXT(J11,"hh:mm"))+N3)</f>
        <v>40354.5625</v>
      </c>
      <c r="M11" s="219"/>
      <c r="N11" s="219"/>
      <c r="O11" s="219"/>
      <c r="P11" s="214" t="str">
        <f t="shared" ca="1" si="1"/>
        <v/>
      </c>
      <c r="Q11" s="214"/>
      <c r="S11" s="14"/>
      <c r="T11" s="128"/>
      <c r="U11" s="218" t="s">
        <v>100</v>
      </c>
      <c r="V11" s="218"/>
      <c r="W11" s="128"/>
    </row>
    <row r="12" spans="1:32" ht="14.25" customHeight="1">
      <c r="A12" s="14"/>
      <c r="B12" s="20"/>
      <c r="C12" s="21"/>
      <c r="D12" s="22"/>
      <c r="E12" s="21"/>
      <c r="F12" s="14"/>
      <c r="G12" s="23"/>
      <c r="H12" s="22"/>
      <c r="I12" s="24"/>
      <c r="J12" s="12"/>
      <c r="K12" s="25"/>
      <c r="L12" s="157"/>
      <c r="M12" s="157"/>
      <c r="N12" s="157"/>
      <c r="O12" s="157"/>
      <c r="P12" s="26"/>
      <c r="Q12" s="26"/>
      <c r="S12" s="14"/>
      <c r="T12" s="129"/>
      <c r="U12" s="53"/>
      <c r="V12" s="60"/>
      <c r="W12" s="137"/>
    </row>
    <row r="13" spans="1:32" ht="14.25" customHeight="1">
      <c r="B13" s="20"/>
      <c r="C13" s="21"/>
      <c r="D13" s="22"/>
      <c r="E13" s="21"/>
      <c r="F13" s="14"/>
      <c r="H13" s="22"/>
      <c r="I13" s="22"/>
      <c r="J13" s="12"/>
      <c r="K13" s="27"/>
      <c r="L13" s="12"/>
      <c r="M13" s="12"/>
      <c r="N13" s="12"/>
      <c r="O13" s="12"/>
      <c r="P13" s="26"/>
      <c r="Q13" s="26"/>
      <c r="S13" s="14"/>
      <c r="T13" s="128"/>
      <c r="U13" s="218" t="s">
        <v>103</v>
      </c>
      <c r="V13" s="218"/>
      <c r="W13" s="128"/>
      <c r="AF13" s="23"/>
    </row>
    <row r="14" spans="1:32" ht="13.5" customHeight="1">
      <c r="B14" s="20"/>
      <c r="C14" s="21"/>
      <c r="D14" s="22"/>
      <c r="E14" s="21"/>
      <c r="F14" s="14"/>
      <c r="G14" s="23"/>
      <c r="H14" s="22"/>
      <c r="I14" s="22"/>
      <c r="J14" s="12"/>
      <c r="K14" s="27"/>
      <c r="L14" s="12"/>
      <c r="M14" s="12"/>
      <c r="N14" s="12"/>
      <c r="O14" s="12"/>
      <c r="P14" s="26"/>
      <c r="Q14" s="26"/>
      <c r="S14" s="14"/>
      <c r="U14" s="111"/>
      <c r="V14" s="113"/>
      <c r="W14" s="14"/>
    </row>
    <row r="15" spans="1:32">
      <c r="C15" s="14"/>
      <c r="G15" s="220" t="s">
        <v>29</v>
      </c>
      <c r="H15" s="220"/>
      <c r="I15" s="220"/>
      <c r="J15" s="220"/>
      <c r="K15" s="220"/>
      <c r="L15" s="220"/>
      <c r="M15" s="220"/>
      <c r="N15" s="220"/>
      <c r="O15" s="220"/>
      <c r="P15" s="158"/>
      <c r="Q15" s="158"/>
      <c r="R15" s="158"/>
      <c r="S15" s="158"/>
      <c r="V15" s="11"/>
    </row>
    <row r="16" spans="1:32">
      <c r="G16" s="43"/>
      <c r="H16" s="44" t="s">
        <v>30</v>
      </c>
      <c r="I16" s="44" t="s">
        <v>31</v>
      </c>
      <c r="J16" s="44" t="s">
        <v>32</v>
      </c>
      <c r="K16" s="44" t="s">
        <v>33</v>
      </c>
      <c r="L16" s="44" t="s">
        <v>34</v>
      </c>
      <c r="M16" s="44" t="s">
        <v>35</v>
      </c>
      <c r="N16" s="44" t="s">
        <v>36</v>
      </c>
      <c r="O16" s="44" t="s">
        <v>37</v>
      </c>
      <c r="V16" s="11"/>
    </row>
    <row r="17" spans="1:24">
      <c r="F17" s="48" t="s">
        <v>43</v>
      </c>
      <c r="G17" s="147" t="str">
        <f>calculoH!F52</f>
        <v>España</v>
      </c>
      <c r="H17" s="17">
        <f>calculoH!G52</f>
        <v>0</v>
      </c>
      <c r="I17" s="17">
        <f>calculoH!H52</f>
        <v>0</v>
      </c>
      <c r="J17" s="17">
        <f>calculoH!I52</f>
        <v>0</v>
      </c>
      <c r="K17" s="17">
        <f>calculoH!J52</f>
        <v>0</v>
      </c>
      <c r="L17" s="17">
        <f>calculoH!K52</f>
        <v>0</v>
      </c>
      <c r="M17" s="17">
        <f>calculoH!L52</f>
        <v>0</v>
      </c>
      <c r="N17" s="17">
        <f>L17-M17</f>
        <v>0</v>
      </c>
      <c r="O17" s="17">
        <f>calculoH!M52</f>
        <v>0</v>
      </c>
      <c r="T17" s="30"/>
      <c r="U17" s="28"/>
      <c r="V17" s="29"/>
      <c r="W17" s="28"/>
    </row>
    <row r="18" spans="1:24">
      <c r="F18" s="48" t="s">
        <v>43</v>
      </c>
      <c r="G18" s="147" t="str">
        <f>calculoH!F53</f>
        <v>Suiza</v>
      </c>
      <c r="H18" s="17">
        <f>calculoH!G53</f>
        <v>0</v>
      </c>
      <c r="I18" s="17">
        <f>calculoH!H53</f>
        <v>0</v>
      </c>
      <c r="J18" s="17">
        <f>calculoH!I53</f>
        <v>0</v>
      </c>
      <c r="K18" s="17">
        <f>calculoH!J53</f>
        <v>0</v>
      </c>
      <c r="L18" s="17">
        <f>calculoH!K53</f>
        <v>0</v>
      </c>
      <c r="M18" s="17">
        <f>calculoH!L53</f>
        <v>0</v>
      </c>
      <c r="N18" s="17">
        <f>L18-M18</f>
        <v>0</v>
      </c>
      <c r="O18" s="17">
        <f>calculoH!M53</f>
        <v>0</v>
      </c>
      <c r="T18" s="30"/>
      <c r="U18" s="28"/>
      <c r="V18" s="29"/>
      <c r="W18" s="28"/>
    </row>
    <row r="19" spans="1:24">
      <c r="F19" s="28"/>
      <c r="G19" s="45" t="str">
        <f>calculoH!F54</f>
        <v>Honduras</v>
      </c>
      <c r="H19" s="17">
        <f>calculoH!G54</f>
        <v>0</v>
      </c>
      <c r="I19" s="17">
        <f>calculoH!H54</f>
        <v>0</v>
      </c>
      <c r="J19" s="17">
        <f>calculoH!I54</f>
        <v>0</v>
      </c>
      <c r="K19" s="17">
        <f>calculoH!J54</f>
        <v>0</v>
      </c>
      <c r="L19" s="17">
        <f>calculoH!K54</f>
        <v>0</v>
      </c>
      <c r="M19" s="17">
        <f>calculoH!L54</f>
        <v>0</v>
      </c>
      <c r="N19" s="17">
        <f>L19-M19</f>
        <v>0</v>
      </c>
      <c r="O19" s="17">
        <f>calculoH!M54</f>
        <v>0</v>
      </c>
      <c r="T19" s="31"/>
      <c r="U19" s="28"/>
      <c r="V19" s="29"/>
      <c r="W19" s="28"/>
    </row>
    <row r="20" spans="1:24">
      <c r="F20" s="28"/>
      <c r="G20" s="45" t="str">
        <f>calculoH!F55</f>
        <v>Chile</v>
      </c>
      <c r="H20" s="17">
        <f>calculoH!G55</f>
        <v>0</v>
      </c>
      <c r="I20" s="17">
        <f>calculoH!H55</f>
        <v>0</v>
      </c>
      <c r="J20" s="17">
        <f>calculoH!I55</f>
        <v>0</v>
      </c>
      <c r="K20" s="17">
        <f>calculoH!J55</f>
        <v>0</v>
      </c>
      <c r="L20" s="17">
        <f>calculoH!K55</f>
        <v>0</v>
      </c>
      <c r="M20" s="17">
        <f>calculoH!L55</f>
        <v>0</v>
      </c>
      <c r="N20" s="17">
        <f>L20-M20</f>
        <v>0</v>
      </c>
      <c r="O20" s="17">
        <f>calculoH!M55</f>
        <v>0</v>
      </c>
      <c r="T20" s="31"/>
      <c r="U20" s="31"/>
      <c r="V20" s="32"/>
      <c r="W20" s="31"/>
    </row>
    <row r="21" spans="1:24">
      <c r="R21" s="33"/>
      <c r="S21" s="33"/>
      <c r="T21" s="33"/>
      <c r="U21" s="33"/>
      <c r="V21" s="34"/>
      <c r="W21" s="33"/>
    </row>
    <row r="22" spans="1:24" ht="11.25" customHeight="1">
      <c r="R22" s="33"/>
      <c r="S22" s="33"/>
      <c r="T22" s="33"/>
      <c r="U22" s="33"/>
      <c r="V22" s="34"/>
      <c r="W22" s="33"/>
    </row>
    <row r="23" spans="1:24" ht="9" customHeight="1">
      <c r="R23" s="33"/>
      <c r="S23" s="33"/>
      <c r="T23" s="33"/>
      <c r="V23" s="35"/>
      <c r="W23" s="33"/>
    </row>
    <row r="24" spans="1:24" ht="13.5">
      <c r="B24" s="42"/>
      <c r="C24" s="49"/>
      <c r="R24" s="46"/>
      <c r="S24" s="46"/>
      <c r="T24" s="36" t="s">
        <v>38</v>
      </c>
      <c r="U24" s="37">
        <f ca="1">TODAY()</f>
        <v>40327</v>
      </c>
      <c r="V24" s="38">
        <f ca="1">NOW()</f>
        <v>40327.64036701389</v>
      </c>
      <c r="W24" s="39"/>
    </row>
    <row r="25" spans="1:24" hidden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6"/>
      <c r="S25" s="6"/>
      <c r="T25" s="6"/>
      <c r="U25" s="8">
        <f ca="1">HOUR(V24)</f>
        <v>15</v>
      </c>
      <c r="V25" s="8">
        <f ca="1">MINUTE(V24)</f>
        <v>22</v>
      </c>
      <c r="W25" s="7"/>
      <c r="X25" s="5"/>
    </row>
    <row r="26" spans="1:24" hidden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  <c r="S26" s="6"/>
      <c r="T26" s="5"/>
      <c r="U26" s="8"/>
      <c r="V26" s="9">
        <f ca="1">TIME(U25,V25,0)</f>
        <v>0.64027777777777783</v>
      </c>
      <c r="W26" s="7"/>
      <c r="X26" s="5"/>
    </row>
    <row r="27" spans="1:24">
      <c r="R27" s="33"/>
      <c r="S27" s="33"/>
      <c r="T27" s="33"/>
      <c r="U27" s="39"/>
      <c r="V27" s="39"/>
      <c r="W27" s="39"/>
    </row>
    <row r="28" spans="1:24">
      <c r="R28" s="33"/>
      <c r="S28" s="33"/>
      <c r="T28" s="33"/>
      <c r="U28" s="217" t="s">
        <v>78</v>
      </c>
      <c r="V28" s="217"/>
      <c r="W28" s="39"/>
    </row>
    <row r="29" spans="1:24">
      <c r="R29" s="33"/>
      <c r="S29" s="33"/>
      <c r="T29" s="33"/>
      <c r="U29" s="39"/>
      <c r="V29" s="39"/>
      <c r="W29" s="39"/>
    </row>
  </sheetData>
  <sheetProtection sheet="1" objects="1" scenarios="1"/>
  <dataConsolidate/>
  <mergeCells count="39">
    <mergeCell ref="A1:W2"/>
    <mergeCell ref="U7:V7"/>
    <mergeCell ref="U9:V9"/>
    <mergeCell ref="U11:V11"/>
    <mergeCell ref="H5:I5"/>
    <mergeCell ref="J5:K5"/>
    <mergeCell ref="T4:W5"/>
    <mergeCell ref="H7:I7"/>
    <mergeCell ref="H8:I8"/>
    <mergeCell ref="P7:Q7"/>
    <mergeCell ref="U28:V28"/>
    <mergeCell ref="B4:Q4"/>
    <mergeCell ref="H6:I6"/>
    <mergeCell ref="J6:K6"/>
    <mergeCell ref="P5:Q5"/>
    <mergeCell ref="P6:Q6"/>
    <mergeCell ref="P8:Q8"/>
    <mergeCell ref="J7:K7"/>
    <mergeCell ref="J8:K8"/>
    <mergeCell ref="J9:K9"/>
    <mergeCell ref="U13:V13"/>
    <mergeCell ref="P9:Q9"/>
    <mergeCell ref="P10:Q10"/>
    <mergeCell ref="P11:Q11"/>
    <mergeCell ref="H9:I9"/>
    <mergeCell ref="H10:I10"/>
    <mergeCell ref="G15:O15"/>
    <mergeCell ref="I3:L3"/>
    <mergeCell ref="N3:O3"/>
    <mergeCell ref="L5:O5"/>
    <mergeCell ref="L6:O6"/>
    <mergeCell ref="L7:O7"/>
    <mergeCell ref="L8:O8"/>
    <mergeCell ref="L9:O9"/>
    <mergeCell ref="L10:O10"/>
    <mergeCell ref="L11:O11"/>
    <mergeCell ref="H11:I11"/>
    <mergeCell ref="J11:K11"/>
    <mergeCell ref="J10:K10"/>
  </mergeCells>
  <phoneticPr fontId="31" type="noConversion"/>
  <conditionalFormatting sqref="F17:F18">
    <cfRule type="expression" dxfId="108" priority="20" stopIfTrue="1">
      <formula>IF(AND($H$17=3,$H$18=3,$H$19=3,$H$20=3),1,0)</formula>
    </cfRule>
  </conditionalFormatting>
  <conditionalFormatting sqref="G17:O18">
    <cfRule type="expression" dxfId="107" priority="21" stopIfTrue="1">
      <formula>IF(AND($H$17=3,$H$18=3,$H$19=3,$H$20=3),1,0)</formula>
    </cfRule>
  </conditionalFormatting>
  <conditionalFormatting sqref="B7:G7 J7:Q7">
    <cfRule type="expression" dxfId="106" priority="22" stopIfTrue="1">
      <formula>IF(OR($P$7="en juego",$P$7="hoy!"),1,0)</formula>
    </cfRule>
  </conditionalFormatting>
  <conditionalFormatting sqref="B6:Q6 H7:I7 C7:C11 E7:E11">
    <cfRule type="expression" dxfId="105" priority="23" stopIfTrue="1">
      <formula>IF(OR($P$6="en juego",$P$6="hoy!"),1,0)</formula>
    </cfRule>
  </conditionalFormatting>
  <conditionalFormatting sqref="B8:Q8 H9:I9">
    <cfRule type="expression" dxfId="104" priority="24" stopIfTrue="1">
      <formula>IF(OR($P$8="en juego",$P$8="hoy!"),1,0)</formula>
    </cfRule>
  </conditionalFormatting>
  <conditionalFormatting sqref="B9:G9 J9:Q9 J10:O11">
    <cfRule type="expression" dxfId="103" priority="25" stopIfTrue="1">
      <formula>IF(OR($P$9="en juego",$P$9="hoy!"),1,0)</formula>
    </cfRule>
  </conditionalFormatting>
  <conditionalFormatting sqref="H11:I11 B10:I10 P10:Q10">
    <cfRule type="expression" dxfId="102" priority="26" stopIfTrue="1">
      <formula>IF(OR($P$10="en juego",$P$10="hoy!"),1,0)</formula>
    </cfRule>
  </conditionalFormatting>
  <conditionalFormatting sqref="B11:G11 P11:Q11">
    <cfRule type="expression" dxfId="101" priority="27" stopIfTrue="1">
      <formula>IF(OR($P$11="en juego",$P$11="hoy!"),1,0)</formula>
    </cfRule>
  </conditionalFormatting>
  <conditionalFormatting sqref="N3:O3">
    <cfRule type="expression" dxfId="100" priority="19" stopIfTrue="1">
      <formula>IF(OR($P$6="en juego",$P$6="hoy!"),1,0)</formula>
    </cfRule>
  </conditionalFormatting>
  <conditionalFormatting sqref="L7:O8 L10:O11">
    <cfRule type="expression" dxfId="99" priority="18" stopIfTrue="1">
      <formula>IF(OR($P$7="en juego",$P$7="hoy!"),1,0)</formula>
    </cfRule>
  </conditionalFormatting>
  <conditionalFormatting sqref="L6:O6 L8:O8">
    <cfRule type="expression" dxfId="98" priority="17" stopIfTrue="1">
      <formula>IF(OR($P$6="en juego",$P$6="hoy!"),1,0)</formula>
    </cfRule>
  </conditionalFormatting>
  <conditionalFormatting sqref="L9:O9">
    <cfRule type="expression" dxfId="97" priority="16" stopIfTrue="1">
      <formula>IF(OR($P$9="en juego",$P$9="hoy!"),1,0)</formula>
    </cfRule>
  </conditionalFormatting>
  <conditionalFormatting sqref="L10:O11">
    <cfRule type="expression" dxfId="96" priority="15" stopIfTrue="1">
      <formula>IF(OR($P$10="en juego",$P$10="hoy!"),1,0)</formula>
    </cfRule>
  </conditionalFormatting>
  <conditionalFormatting sqref="L7:O9">
    <cfRule type="expression" dxfId="95" priority="14" stopIfTrue="1">
      <formula>IF(OR($P$7="en juego",$P$7="hoy!"),1,0)</formula>
    </cfRule>
  </conditionalFormatting>
  <conditionalFormatting sqref="L6:O6 L10:O11">
    <cfRule type="expression" dxfId="94" priority="13" stopIfTrue="1">
      <formula>IF(OR($P$6="en juego",$P$6="hoy!"),1,0)</formula>
    </cfRule>
  </conditionalFormatting>
  <conditionalFormatting sqref="L9:O9">
    <cfRule type="expression" dxfId="93" priority="12" stopIfTrue="1">
      <formula>IF(OR($P$9="en juego",$P$9="hoy!"),1,0)</formula>
    </cfRule>
  </conditionalFormatting>
  <conditionalFormatting sqref="L7:O8">
    <cfRule type="expression" dxfId="92" priority="11" stopIfTrue="1">
      <formula>IF(OR($P$7="en juego",$P$7="hoy!"),1,0)</formula>
    </cfRule>
  </conditionalFormatting>
  <conditionalFormatting sqref="L6:O6">
    <cfRule type="expression" dxfId="91" priority="10" stopIfTrue="1">
      <formula>IF(OR($P$6="en juego",$P$6="hoy!"),1,0)</formula>
    </cfRule>
  </conditionalFormatting>
  <conditionalFormatting sqref="L8:O8">
    <cfRule type="expression" dxfId="90" priority="9" stopIfTrue="1">
      <formula>IF(OR($P$8="en juego",$P$8="hoy!"),1,0)</formula>
    </cfRule>
  </conditionalFormatting>
  <conditionalFormatting sqref="L9:O11">
    <cfRule type="expression" dxfId="89" priority="8" stopIfTrue="1">
      <formula>IF(OR($P$9="en juego",$P$9="hoy!"),1,0)</formula>
    </cfRule>
  </conditionalFormatting>
  <conditionalFormatting sqref="L10:O11">
    <cfRule type="expression" dxfId="88" priority="7" stopIfTrue="1">
      <formula>IF(OR($P$10="en juego",$P$10="hoy!"),1,0)</formula>
    </cfRule>
  </conditionalFormatting>
  <conditionalFormatting sqref="L7:O11">
    <cfRule type="expression" dxfId="87" priority="6" stopIfTrue="1">
      <formula>IF(OR($P$7="en juego",$P$7="hoy!"),1,0)</formula>
    </cfRule>
  </conditionalFormatting>
  <conditionalFormatting sqref="L9:O9 L6:O6 O7:O8 O10:O11">
    <cfRule type="expression" dxfId="86" priority="5" stopIfTrue="1">
      <formula>IF(OR($P$6="en juego",$P$6="hoy!"),1,0)</formula>
    </cfRule>
  </conditionalFormatting>
  <conditionalFormatting sqref="L8:O8 L10:O11 M9 O9">
    <cfRule type="expression" dxfId="85" priority="4" stopIfTrue="1">
      <formula>IF(OR($P$8="en juego",$P$8="hoy!"),1,0)</formula>
    </cfRule>
  </conditionalFormatting>
  <conditionalFormatting sqref="L9:O9 M10:M11 O10:O11">
    <cfRule type="expression" dxfId="84" priority="3" stopIfTrue="1">
      <formula>IF(OR($P$9="en juego",$P$9="hoy!"),1,0)</formula>
    </cfRule>
  </conditionalFormatting>
  <conditionalFormatting sqref="L10:O11">
    <cfRule type="expression" dxfId="83" priority="2" stopIfTrue="1">
      <formula>IF(OR($P$10="en juego",$P$10="hoy!"),1,0)</formula>
    </cfRule>
  </conditionalFormatting>
  <conditionalFormatting sqref="L11:O11">
    <cfRule type="expression" dxfId="82" priority="1" stopIfTrue="1">
      <formula>IF(OR($P$11="en juego",$P$11="hoy!"),1,0)</formula>
    </cfRule>
  </conditionalFormatting>
  <dataValidations count="3">
    <dataValidation type="whole" allowBlank="1" showErrorMessage="1" errorTitle="Dato no válido" error="Ingrese sólo un número entero_x000a_entre 0 y 99." sqref="C6:C11 E6:E11">
      <formula1>0</formula1>
      <formula2>99</formula2>
    </dataValidation>
    <dataValidation type="list" allowBlank="1" showInputMessage="1" showErrorMessage="1" sqref="N3:O3">
      <formula1>Hora</formula1>
    </dataValidation>
    <dataValidation type="list" allowBlank="1" showInputMessage="1" showErrorMessage="1" sqref="M3">
      <formula1>Diferencia</formula1>
    </dataValidation>
  </dataValidations>
  <hyperlinks>
    <hyperlink ref="U28:V28" location="Menu!A1" display="Menu Principal"/>
  </hyperlinks>
  <pageMargins left="0.75" right="0.75" top="1" bottom="1" header="0" footer="0"/>
  <pageSetup paperSize="9" scale="89" orientation="portrait" horizontalDpi="300" verticalDpi="300" r:id="rId1"/>
  <headerFooter alignWithMargins="0"/>
  <ignoredErrors>
    <ignoredError sqref="F8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8"/>
  <dimension ref="A1:AP576"/>
  <sheetViews>
    <sheetView showGridLines="0" showRowColHeaders="0" showOutlineSymbols="0" workbookViewId="0">
      <pane ySplit="5" topLeftCell="A28" activePane="bottomLeft" state="frozen"/>
      <selection activeCell="K25" sqref="K25"/>
      <selection pane="bottomLeft" activeCell="J39" sqref="J39"/>
    </sheetView>
  </sheetViews>
  <sheetFormatPr baseColWidth="10" defaultRowHeight="12.75"/>
  <cols>
    <col min="1" max="1" width="2.140625" style="28" customWidth="1"/>
    <col min="2" max="2" width="14.7109375" style="28" customWidth="1"/>
    <col min="3" max="4" width="6.7109375" style="28" customWidth="1"/>
    <col min="5" max="8" width="3.7109375" style="28" customWidth="1"/>
    <col min="9" max="9" width="15.7109375" style="28" customWidth="1"/>
    <col min="10" max="10" width="3.7109375" style="28" customWidth="1"/>
    <col min="11" max="11" width="2" style="28" customWidth="1"/>
    <col min="12" max="12" width="6.42578125" style="28" customWidth="1"/>
    <col min="13" max="13" width="11.7109375" style="28" customWidth="1"/>
    <col min="14" max="14" width="15.7109375" style="28" customWidth="1"/>
    <col min="15" max="15" width="3.7109375" style="28" customWidth="1"/>
    <col min="16" max="16" width="7.7109375" style="28" bestFit="1" customWidth="1"/>
    <col min="17" max="17" width="5.42578125" style="28" bestFit="1" customWidth="1"/>
    <col min="18" max="18" width="1.7109375" style="28" customWidth="1"/>
    <col min="19" max="19" width="11.42578125" style="28"/>
    <col min="20" max="20" width="2.42578125" style="28" hidden="1" customWidth="1"/>
    <col min="21" max="21" width="2" style="28" hidden="1" customWidth="1"/>
    <col min="22" max="16384" width="11.42578125" style="28"/>
  </cols>
  <sheetData>
    <row r="1" spans="1:42" s="85" customFormat="1" ht="34.5" customHeight="1">
      <c r="A1" s="221" t="s">
        <v>123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104"/>
      <c r="U1" s="104"/>
      <c r="V1" s="104"/>
      <c r="W1" s="104"/>
      <c r="X1" s="58"/>
      <c r="Y1" s="58"/>
      <c r="Z1" s="86"/>
      <c r="AA1" s="86"/>
      <c r="AB1" s="86"/>
    </row>
    <row r="2" spans="1:42" s="85" customFormat="1" ht="34.5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104"/>
      <c r="U2" s="104"/>
      <c r="V2" s="104"/>
      <c r="W2" s="104"/>
      <c r="X2" s="58"/>
      <c r="Y2" s="58"/>
      <c r="Z2" s="86"/>
      <c r="AA2" s="86"/>
      <c r="AB2" s="86"/>
    </row>
    <row r="3" spans="1:42" ht="15" customHeight="1">
      <c r="A3" s="53"/>
      <c r="I3" s="61"/>
      <c r="J3" s="60"/>
      <c r="K3" s="53"/>
      <c r="L3" s="53"/>
      <c r="M3" s="53"/>
      <c r="N3" s="53"/>
      <c r="O3" s="53"/>
      <c r="P3" s="62"/>
      <c r="Q3" s="6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</row>
    <row r="4" spans="1:42" ht="12.75" customHeight="1">
      <c r="A4" s="53"/>
      <c r="B4" s="53"/>
      <c r="C4" s="231" t="s">
        <v>144</v>
      </c>
      <c r="D4" s="231"/>
      <c r="E4" s="231"/>
      <c r="F4" s="163" t="s">
        <v>13</v>
      </c>
      <c r="G4" s="230">
        <v>0.29166666666666669</v>
      </c>
      <c r="H4" s="230"/>
      <c r="I4" s="57"/>
      <c r="J4" s="63"/>
      <c r="K4" s="53"/>
      <c r="L4" s="53"/>
      <c r="M4" s="53"/>
      <c r="N4" s="53"/>
      <c r="O4" s="53"/>
      <c r="P4" s="87">
        <f ca="1">TODAY()</f>
        <v>40327</v>
      </c>
      <c r="Q4" s="88">
        <f ca="1">NOW()</f>
        <v>40327.64036701389</v>
      </c>
      <c r="R4" s="53"/>
      <c r="S4" s="154" t="s">
        <v>78</v>
      </c>
      <c r="T4" s="53"/>
      <c r="U4" s="53"/>
      <c r="V4" s="53"/>
      <c r="W4" s="53"/>
      <c r="X4" s="53"/>
      <c r="Y4" s="53"/>
      <c r="Z4" s="53"/>
      <c r="AA4" s="53"/>
      <c r="AB4" s="53"/>
    </row>
    <row r="5" spans="1:42" ht="12" customHeight="1">
      <c r="A5" s="61"/>
      <c r="B5" s="153" t="s">
        <v>27</v>
      </c>
      <c r="C5" s="153" t="s">
        <v>148</v>
      </c>
      <c r="D5" s="153" t="s">
        <v>79</v>
      </c>
      <c r="E5" s="232" t="s">
        <v>146</v>
      </c>
      <c r="F5" s="232"/>
      <c r="G5" s="232"/>
      <c r="H5" s="232"/>
      <c r="I5" s="232" t="s">
        <v>44</v>
      </c>
      <c r="J5" s="232"/>
      <c r="K5" s="233" t="s">
        <v>147</v>
      </c>
      <c r="L5" s="233"/>
      <c r="M5" s="83"/>
      <c r="N5" s="133" t="s">
        <v>88</v>
      </c>
      <c r="O5" s="61"/>
      <c r="P5" s="152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</row>
    <row r="6" spans="1:42" s="179" customFormat="1" ht="12" customHeight="1">
      <c r="A6" s="50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 t="s">
        <v>47</v>
      </c>
      <c r="U6" s="178">
        <f>SUM('- A -'!$H$17:$H$20)</f>
        <v>0</v>
      </c>
      <c r="V6" s="178"/>
      <c r="W6" s="178"/>
      <c r="X6" s="178"/>
      <c r="Y6" s="178"/>
      <c r="Z6" s="178"/>
      <c r="AA6" s="178"/>
      <c r="AB6" s="178"/>
      <c r="AD6" s="180"/>
    </row>
    <row r="7" spans="1:42" s="179" customFormat="1" ht="12" customHeight="1">
      <c r="A7" s="50"/>
      <c r="B7" s="178"/>
      <c r="C7" s="178"/>
      <c r="D7" s="178"/>
      <c r="E7" s="178"/>
      <c r="F7" s="178"/>
      <c r="G7" s="178"/>
      <c r="H7" s="178"/>
      <c r="I7" s="181" t="str">
        <f>IF(AND('- A -'!H17=0,'- A -'!G17&lt;&gt;""),"1ero Grupo A",'- A -'!G17)</f>
        <v>1ero Grupo A</v>
      </c>
      <c r="J7" s="182"/>
      <c r="K7" s="166"/>
      <c r="L7" s="183"/>
      <c r="M7" s="178"/>
      <c r="N7" s="178"/>
      <c r="O7" s="178"/>
      <c r="P7" s="178"/>
      <c r="Q7" s="178"/>
      <c r="R7" s="178"/>
      <c r="S7" s="178"/>
      <c r="T7" s="178" t="s">
        <v>48</v>
      </c>
      <c r="U7" s="178">
        <f>SUM('- B -'!$H$17:$H$20)</f>
        <v>0</v>
      </c>
      <c r="V7" s="178"/>
      <c r="W7" s="178"/>
      <c r="X7" s="178"/>
      <c r="Y7" s="178"/>
      <c r="Z7" s="178"/>
      <c r="AA7" s="178"/>
      <c r="AB7" s="178"/>
    </row>
    <row r="8" spans="1:42" s="179" customFormat="1" ht="12" customHeight="1">
      <c r="A8" s="73" t="str">
        <f ca="1">IF(OR(I8="en juego",I8="hoy!",I8="finalizado"),"  -&gt;     1","1")</f>
        <v>1</v>
      </c>
      <c r="B8" s="108" t="s">
        <v>117</v>
      </c>
      <c r="C8" s="74">
        <v>40355</v>
      </c>
      <c r="D8" s="75">
        <v>0.66666666666666663</v>
      </c>
      <c r="E8" s="229">
        <f>IF(F4="-",(TEXT(C8,"dd/mm")&amp;" "&amp;TEXT(D8,"hh:mm"))-G4,(TEXT(C8,"dd/mm")&amp;" "&amp;TEXT(D8,"hh:mm"))+G4)</f>
        <v>40355.375</v>
      </c>
      <c r="F8" s="229"/>
      <c r="G8" s="229"/>
      <c r="H8" s="229"/>
      <c r="I8" s="175" t="str">
        <f ca="1">IF(OR(C8="",D8="",C8&lt;$P$4),"",IF(C8=$P$4,IF(AND(D8&lt;=$W$27,$W$27&lt;=(D8+0.08333333333)),"en juego",IF($W$27&lt;D8,"hoy!","finalizado")),IF($P$4&gt;C8,"finalizado","")))</f>
        <v/>
      </c>
      <c r="J8" s="184"/>
      <c r="K8" s="185"/>
      <c r="L8" s="186"/>
      <c r="M8" s="187"/>
      <c r="N8" s="188" t="str">
        <f>IF(AND(I7&lt;&gt;"",I9&lt;&gt;""),IF(OR(J7="",J9="",AND(J7=J9,OR(K7="",K9=""))),"OF1",IF(J7=J9,IF(K7&gt;K9,I7,I9),IF(J7&gt;J9,I7,I9))),"")</f>
        <v>OF1</v>
      </c>
      <c r="O8" s="178"/>
      <c r="P8" s="178"/>
      <c r="Q8" s="178"/>
      <c r="R8" s="178"/>
      <c r="S8" s="178"/>
      <c r="T8" s="178" t="s">
        <v>49</v>
      </c>
      <c r="U8" s="178">
        <f>SUM('- C -'!$H$17:$H$20)</f>
        <v>0</v>
      </c>
      <c r="V8" s="178"/>
      <c r="W8" s="178"/>
      <c r="X8" s="178"/>
      <c r="Y8" s="178"/>
      <c r="Z8" s="178"/>
      <c r="AA8" s="178"/>
      <c r="AB8" s="178"/>
    </row>
    <row r="9" spans="1:42" s="179" customFormat="1" ht="12" customHeight="1">
      <c r="A9" s="50"/>
      <c r="B9" s="189"/>
      <c r="C9" s="178"/>
      <c r="D9" s="178"/>
      <c r="E9" s="178"/>
      <c r="F9" s="178"/>
      <c r="G9" s="178"/>
      <c r="H9" s="178"/>
      <c r="I9" s="181" t="str">
        <f>IF(AND('- B -'!H18=0,'- B -'!G18&lt;&gt;""),"2do Grupo B",'- B -'!G18)</f>
        <v>2do Grupo B</v>
      </c>
      <c r="J9" s="182"/>
      <c r="K9" s="173"/>
      <c r="L9" s="190"/>
      <c r="M9" s="178"/>
      <c r="N9" s="178"/>
      <c r="O9" s="178"/>
      <c r="P9" s="178"/>
      <c r="Q9" s="178"/>
      <c r="R9" s="178"/>
      <c r="S9" s="178"/>
      <c r="T9" s="178" t="s">
        <v>50</v>
      </c>
      <c r="U9" s="178">
        <f>SUM('- D -'!$H$17:$H$20)</f>
        <v>0</v>
      </c>
      <c r="V9" s="178"/>
      <c r="W9" s="178"/>
      <c r="X9" s="178"/>
      <c r="Y9" s="178"/>
      <c r="Z9" s="178"/>
      <c r="AA9" s="178"/>
      <c r="AB9" s="178"/>
    </row>
    <row r="10" spans="1:42" s="179" customFormat="1" ht="15" customHeight="1">
      <c r="A10" s="50"/>
      <c r="B10" s="189"/>
      <c r="C10" s="178"/>
      <c r="D10" s="178"/>
      <c r="E10" s="178"/>
      <c r="F10" s="178"/>
      <c r="G10" s="178"/>
      <c r="H10" s="178"/>
      <c r="I10" s="178"/>
      <c r="J10" s="184"/>
      <c r="K10" s="178"/>
      <c r="L10" s="178"/>
      <c r="M10" s="178"/>
      <c r="N10" s="178"/>
      <c r="O10" s="178"/>
      <c r="P10" s="178"/>
      <c r="Q10" s="178"/>
      <c r="R10" s="178"/>
      <c r="S10" s="178"/>
      <c r="T10" s="178" t="s">
        <v>32</v>
      </c>
      <c r="U10" s="178">
        <f>SUM('- E -'!$H$17:$H$20)</f>
        <v>0</v>
      </c>
      <c r="V10" s="178"/>
      <c r="W10" s="178"/>
      <c r="X10" s="178"/>
      <c r="Y10" s="178"/>
      <c r="Z10" s="178"/>
      <c r="AA10" s="178"/>
      <c r="AB10" s="178"/>
    </row>
    <row r="11" spans="1:42" s="179" customFormat="1" ht="12" customHeight="1">
      <c r="A11" s="50"/>
      <c r="B11" s="189"/>
      <c r="C11" s="74"/>
      <c r="D11" s="178"/>
      <c r="E11" s="178"/>
      <c r="F11" s="178"/>
      <c r="G11" s="178"/>
      <c r="H11" s="178"/>
      <c r="I11" s="181" t="str">
        <f>IF(AND('- C -'!H17=0,'- C -'!G17&lt;&gt;""),"1ero Grupo C",'- C -'!G17)</f>
        <v>1ero Grupo C</v>
      </c>
      <c r="J11" s="182"/>
      <c r="K11" s="166"/>
      <c r="L11" s="183"/>
      <c r="M11" s="178"/>
      <c r="N11" s="178"/>
      <c r="O11" s="178"/>
      <c r="P11" s="178"/>
      <c r="Q11" s="178"/>
      <c r="R11" s="178"/>
      <c r="S11" s="178"/>
      <c r="T11" s="178" t="s">
        <v>54</v>
      </c>
      <c r="U11" s="178">
        <f>SUM('- F -'!$H$17:$H$20)</f>
        <v>0</v>
      </c>
      <c r="V11" s="178"/>
      <c r="W11" s="178"/>
      <c r="X11" s="178"/>
      <c r="Y11" s="178"/>
      <c r="Z11" s="178"/>
      <c r="AA11" s="178"/>
      <c r="AB11" s="178"/>
    </row>
    <row r="12" spans="1:42" s="179" customFormat="1" ht="12" customHeight="1">
      <c r="A12" s="73" t="str">
        <f ca="1">IF(OR(I12="en juego",I12="hoy!",I12="finalizado"),"  -&gt;     2","2")</f>
        <v>2</v>
      </c>
      <c r="B12" s="108" t="s">
        <v>115</v>
      </c>
      <c r="C12" s="74">
        <v>40355</v>
      </c>
      <c r="D12" s="75">
        <v>0.85416666666666663</v>
      </c>
      <c r="E12" s="229">
        <f>IF(F4="-",(TEXT(C12,"dd/mm")&amp;" "&amp;TEXT(D12,"hh:mm"))-G4,(TEXT(C12,"dd/mm")&amp;" "&amp;TEXT(D12,"hh:mm"))+G4)</f>
        <v>40355.5625</v>
      </c>
      <c r="F12" s="229"/>
      <c r="G12" s="229"/>
      <c r="H12" s="229"/>
      <c r="I12" s="175" t="str">
        <f ca="1">IF(OR(C12="",D12="",C12&lt;$P$4),"",IF(C12=$P$4,IF(AND(D12&lt;=$W$27,$W$27&lt;=(D12+0.08333333333)),"en juego",IF($W$27&lt;D12,"hoy!","finalizado")),IF($P$4&gt;C12,"finalizado","")))</f>
        <v/>
      </c>
      <c r="J12" s="184"/>
      <c r="K12" s="185"/>
      <c r="L12" s="186"/>
      <c r="M12" s="187"/>
      <c r="N12" s="188" t="str">
        <f>IF(AND(I11&lt;&gt;"",I13&lt;&gt;""),IF(OR(J11="",J13="",AND(J11=J13,OR(K11="",K13=""))),"OF2",IF(J11=J13,IF(K11&gt;K13,I11,I13),IF(J11&gt;J13,I11,I13))),"")</f>
        <v>OF2</v>
      </c>
      <c r="O12" s="178"/>
      <c r="P12" s="178"/>
      <c r="Q12" s="178"/>
      <c r="R12" s="178"/>
      <c r="S12" s="178"/>
      <c r="T12" s="178" t="s">
        <v>31</v>
      </c>
      <c r="U12" s="178">
        <f>SUM('- G -'!$H$17:$H$20)</f>
        <v>0</v>
      </c>
      <c r="V12" s="178"/>
      <c r="W12" s="178"/>
      <c r="X12" s="178"/>
      <c r="Y12" s="178"/>
      <c r="Z12" s="178"/>
      <c r="AA12" s="178"/>
      <c r="AB12" s="178"/>
    </row>
    <row r="13" spans="1:42" s="179" customFormat="1" ht="12" customHeight="1">
      <c r="A13" s="50"/>
      <c r="B13" s="189"/>
      <c r="C13" s="178"/>
      <c r="D13" s="178"/>
      <c r="E13" s="178"/>
      <c r="F13" s="178"/>
      <c r="G13" s="178"/>
      <c r="H13" s="178"/>
      <c r="I13" s="181" t="str">
        <f>IF(AND('- D -'!H18=0,'- D -'!G18&lt;&gt;""),"2do Grupo D",'- D -'!G18)</f>
        <v>2do Grupo D</v>
      </c>
      <c r="J13" s="182"/>
      <c r="K13" s="173"/>
      <c r="L13" s="190"/>
      <c r="M13" s="178"/>
      <c r="N13" s="178"/>
      <c r="O13" s="178"/>
      <c r="P13" s="178"/>
      <c r="Q13" s="178"/>
      <c r="R13" s="178"/>
      <c r="S13" s="178"/>
      <c r="T13" s="178" t="s">
        <v>55</v>
      </c>
      <c r="U13" s="178">
        <f>SUM('- H -'!$H$17:$H$20)</f>
        <v>0</v>
      </c>
      <c r="V13" s="178"/>
      <c r="W13" s="178"/>
      <c r="X13" s="178"/>
      <c r="Y13" s="178"/>
      <c r="Z13" s="178"/>
      <c r="AA13" s="178"/>
      <c r="AB13" s="178"/>
    </row>
    <row r="14" spans="1:42" s="179" customFormat="1" ht="15" customHeight="1">
      <c r="A14" s="50"/>
      <c r="B14" s="189"/>
      <c r="C14" s="178"/>
      <c r="D14" s="178"/>
      <c r="E14" s="178"/>
      <c r="F14" s="178"/>
      <c r="G14" s="178"/>
      <c r="H14" s="178"/>
      <c r="I14" s="178"/>
      <c r="J14" s="184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</row>
    <row r="15" spans="1:42" s="179" customFormat="1" ht="12" customHeight="1">
      <c r="A15" s="50"/>
      <c r="B15" s="189"/>
      <c r="C15" s="178"/>
      <c r="D15" s="178"/>
      <c r="E15" s="178"/>
      <c r="F15" s="178"/>
      <c r="G15" s="178"/>
      <c r="H15" s="178"/>
      <c r="I15" s="181" t="str">
        <f>IF(AND('- B -'!H17=0,'- B -'!G17&lt;&gt;""),"1ero Grupo B",'- B -'!G17)</f>
        <v>1ero Grupo B</v>
      </c>
      <c r="J15" s="182"/>
      <c r="K15" s="166"/>
      <c r="L15" s="183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</row>
    <row r="16" spans="1:42" s="179" customFormat="1" ht="12" customHeight="1">
      <c r="A16" s="73" t="str">
        <f ca="1">IF(OR(I16="en juego",I16="hoy!",I16="finalizado"),"  -&gt;     3","3")</f>
        <v>3</v>
      </c>
      <c r="B16" s="108" t="s">
        <v>116</v>
      </c>
      <c r="C16" s="74">
        <v>40356</v>
      </c>
      <c r="D16" s="75">
        <v>0.66666666666666663</v>
      </c>
      <c r="E16" s="229">
        <f>IF(F4="-",(TEXT(C16,"dd/mm")&amp;" "&amp;TEXT(D16,"hh:mm"))-G4,(TEXT(C16,"dd/mm")&amp;" "&amp;TEXT(D16,"hh:mm"))+G4)</f>
        <v>40356.375</v>
      </c>
      <c r="F16" s="229"/>
      <c r="G16" s="229"/>
      <c r="H16" s="229"/>
      <c r="I16" s="175" t="str">
        <f ca="1">IF(OR(C16="",D16="",C16&lt;$P$4),"",IF(C16=$P$4,IF(AND(D16&lt;=$W$27,$W$27&lt;=(D16+0.08333333333)),"en juego",IF($W$27&lt;D16,"hoy!","finalizado")),IF($P$4&gt;C16,"finalizado","")))</f>
        <v/>
      </c>
      <c r="J16" s="184"/>
      <c r="K16" s="185"/>
      <c r="L16" s="186"/>
      <c r="M16" s="187"/>
      <c r="N16" s="191" t="str">
        <f>IF(AND(I15&lt;&gt;"",I17&lt;&gt;""),IF(OR(J15="",J17="",AND(J15=J17,OR(K15="",K17=""))),"OF3",IF(J15=J17,IF(K15&gt;K17,I15,I17),IF(J15&gt;J17,I15,I17))),"")</f>
        <v>OF3</v>
      </c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</row>
    <row r="17" spans="1:28" s="179" customFormat="1" ht="12" customHeight="1">
      <c r="A17" s="50"/>
      <c r="B17" s="189"/>
      <c r="C17" s="178"/>
      <c r="D17" s="178"/>
      <c r="E17" s="178"/>
      <c r="F17" s="178"/>
      <c r="G17" s="178"/>
      <c r="H17" s="178"/>
      <c r="I17" s="181" t="str">
        <f>IF(AND('- A -'!H18=0,'- A -'!G18&lt;&gt;""),"2do Grupo A",'- A -'!G18)</f>
        <v>2do Grupo A</v>
      </c>
      <c r="J17" s="182"/>
      <c r="K17" s="173"/>
      <c r="L17" s="190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</row>
    <row r="18" spans="1:28" s="179" customFormat="1" ht="15" customHeight="1">
      <c r="A18" s="50"/>
      <c r="B18" s="189"/>
      <c r="C18" s="178"/>
      <c r="D18" s="178"/>
      <c r="E18" s="178"/>
      <c r="F18" s="178"/>
      <c r="G18" s="178"/>
      <c r="H18" s="178"/>
      <c r="I18" s="178"/>
      <c r="J18" s="184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</row>
    <row r="19" spans="1:28" s="179" customFormat="1" ht="12" customHeight="1">
      <c r="A19" s="50"/>
      <c r="B19" s="189"/>
      <c r="C19" s="178"/>
      <c r="D19" s="178"/>
      <c r="E19" s="178"/>
      <c r="F19" s="178"/>
      <c r="G19" s="178"/>
      <c r="H19" s="178"/>
      <c r="I19" s="181" t="str">
        <f>IF(AND('- D -'!H17=0,'- D -'!G17&lt;&gt;""),"1ero Grupo D",'- D -'!G17)</f>
        <v>1ero Grupo D</v>
      </c>
      <c r="J19" s="182"/>
      <c r="K19" s="166"/>
      <c r="L19" s="183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</row>
    <row r="20" spans="1:28" s="179" customFormat="1" ht="12" customHeight="1">
      <c r="A20" s="73" t="str">
        <f ca="1">IF(OR(I20="en juego",I20="hoy!",I20="finalizado"),"  -&gt;     4","4")</f>
        <v>4</v>
      </c>
      <c r="B20" s="108" t="s">
        <v>112</v>
      </c>
      <c r="C20" s="74">
        <v>40356</v>
      </c>
      <c r="D20" s="75">
        <v>0.85416666666666663</v>
      </c>
      <c r="E20" s="229">
        <f>IF(F4="-",(TEXT(C20,"dd/mm")&amp;" "&amp;TEXT(D20,"hh:mm"))-G4,(TEXT(C20,"dd/mm")&amp;" "&amp;TEXT(D20,"hh:mm"))+G4)</f>
        <v>40356.5625</v>
      </c>
      <c r="F20" s="229"/>
      <c r="G20" s="229"/>
      <c r="H20" s="229"/>
      <c r="I20" s="175" t="str">
        <f ca="1">IF(OR(C20="",D20="",C20&lt;$P$4),"",IF(C20=$P$4,IF(AND(D20&lt;=$W$27,$W$27&lt;=(D20+0.08333333333)),"en juego",IF($W$27&lt;D20,"hoy!","finalizado")),IF($P$4&gt;C20,"finalizado","")))</f>
        <v/>
      </c>
      <c r="J20" s="184"/>
      <c r="K20" s="185"/>
      <c r="L20" s="186"/>
      <c r="M20" s="187"/>
      <c r="N20" s="188" t="str">
        <f>IF(AND(I19&lt;&gt;"",I21&lt;&gt;""),IF(OR(J19="",J21="",AND(J19=J21,OR(K19="",K21=""))),"OF4",IF(J19=J21,IF(K19&gt;K21,I19,I21),IF(J19&gt;J21,I19,I21))),"")</f>
        <v>OF4</v>
      </c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</row>
    <row r="21" spans="1:28" s="179" customFormat="1" ht="12" customHeight="1">
      <c r="A21" s="50"/>
      <c r="B21" s="189"/>
      <c r="C21" s="178"/>
      <c r="D21" s="178"/>
      <c r="E21" s="178"/>
      <c r="F21" s="178"/>
      <c r="G21" s="178"/>
      <c r="H21" s="178"/>
      <c r="I21" s="181" t="str">
        <f>IF(AND('- C -'!H18=0,'- C -'!G18&lt;&gt;""),"2do Grupo C",'- C -'!G18)</f>
        <v>2do Grupo C</v>
      </c>
      <c r="J21" s="182"/>
      <c r="K21" s="173"/>
      <c r="L21" s="190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</row>
    <row r="22" spans="1:28" s="179" customFormat="1" ht="15" customHeight="1">
      <c r="A22" s="50"/>
      <c r="B22" s="189"/>
      <c r="C22" s="178"/>
      <c r="D22" s="178"/>
      <c r="E22" s="178"/>
      <c r="F22" s="178"/>
      <c r="G22" s="178"/>
      <c r="H22" s="178"/>
      <c r="I22" s="178"/>
      <c r="J22" s="184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</row>
    <row r="23" spans="1:28" s="179" customFormat="1" ht="12" customHeight="1">
      <c r="A23" s="50"/>
      <c r="B23" s="189"/>
      <c r="C23" s="178"/>
      <c r="D23" s="178"/>
      <c r="E23" s="178"/>
      <c r="F23" s="178"/>
      <c r="G23" s="178"/>
      <c r="H23" s="178"/>
      <c r="I23" s="181" t="str">
        <f>IF(AND('- E -'!H17=0,'- E -'!G17&lt;&gt;""),"1ero Grupo E",'- E -'!G17)</f>
        <v>1ero Grupo E</v>
      </c>
      <c r="J23" s="182"/>
      <c r="K23" s="166"/>
      <c r="L23" s="183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</row>
    <row r="24" spans="1:28" s="179" customFormat="1" ht="12" customHeight="1">
      <c r="A24" s="73" t="str">
        <f ca="1">IF(OR(I24="en juego",I24="hoy!",I24="finalizado"),"  -&gt;     5","5")</f>
        <v>5</v>
      </c>
      <c r="B24" s="108" t="s">
        <v>110</v>
      </c>
      <c r="C24" s="74">
        <v>40357</v>
      </c>
      <c r="D24" s="75">
        <v>0.66666666666666663</v>
      </c>
      <c r="E24" s="229">
        <f>IF(F4="-",(TEXT(C24,"dd/mm")&amp;" "&amp;TEXT(D24,"hh:mm"))-G4,(TEXT(C24,"dd/mm")&amp;" "&amp;TEXT(D24,"hh:mm"))+G4)</f>
        <v>40357.375</v>
      </c>
      <c r="F24" s="229"/>
      <c r="G24" s="229"/>
      <c r="H24" s="229"/>
      <c r="I24" s="175" t="str">
        <f ca="1">IF(OR(C24="",D24="",C24&lt;$P$4),"",IF(C24=$P$4,IF(AND(D24&lt;=$W$27,$W$27&lt;=(D24+0.08333333333)),"en juego",IF($W$27&lt;D24,"hoy!","finalizado")),IF($P$4&gt;C24,"finalizado","")))</f>
        <v/>
      </c>
      <c r="J24" s="184"/>
      <c r="K24" s="185"/>
      <c r="L24" s="186"/>
      <c r="M24" s="187"/>
      <c r="N24" s="188" t="str">
        <f>IF(AND(I23&lt;&gt;"",I25&lt;&gt;""),IF(OR(J23="",J25="",AND(J23=J25,OR(K23="",K25=""))),"OF5",IF(J23=J25,IF(K23&gt;K25,I23,I25),IF(J23&gt;J25,I23,I25))),"")</f>
        <v>OF5</v>
      </c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</row>
    <row r="25" spans="1:28" s="179" customFormat="1" ht="12" customHeight="1">
      <c r="A25" s="50"/>
      <c r="B25" s="189"/>
      <c r="C25" s="178"/>
      <c r="D25" s="178"/>
      <c r="E25" s="178"/>
      <c r="F25" s="178"/>
      <c r="G25" s="178"/>
      <c r="H25" s="178"/>
      <c r="I25" s="181" t="str">
        <f>IF(AND('- F -'!H18=0,'- F -'!G18&lt;&gt;""),"2do Grupo F",'- F -'!G18)</f>
        <v>2do Grupo F</v>
      </c>
      <c r="J25" s="182"/>
      <c r="K25" s="173"/>
      <c r="L25" s="190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</row>
    <row r="26" spans="1:28" s="179" customFormat="1" hidden="1">
      <c r="A26" s="50"/>
      <c r="B26" s="189"/>
      <c r="C26" s="178"/>
      <c r="D26" s="178"/>
      <c r="E26" s="178"/>
      <c r="F26" s="178"/>
      <c r="G26" s="178"/>
      <c r="H26" s="178"/>
      <c r="I26" s="178"/>
      <c r="J26" s="184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92">
        <f ca="1">HOUR(Q4)</f>
        <v>15</v>
      </c>
      <c r="W26" s="192">
        <f ca="1">MINUTE(Q4)</f>
        <v>22</v>
      </c>
      <c r="X26" s="178"/>
      <c r="Y26" s="178"/>
      <c r="Z26" s="178"/>
      <c r="AA26" s="178"/>
      <c r="AB26" s="178"/>
    </row>
    <row r="27" spans="1:28" s="179" customFormat="1" hidden="1">
      <c r="A27" s="50"/>
      <c r="B27" s="189"/>
      <c r="C27" s="178"/>
      <c r="D27" s="178"/>
      <c r="E27" s="178"/>
      <c r="F27" s="178"/>
      <c r="G27" s="178"/>
      <c r="H27" s="178"/>
      <c r="I27" s="178"/>
      <c r="J27" s="184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92"/>
      <c r="W27" s="193">
        <f ca="1">TIME(V26,W26,0)</f>
        <v>0.64027777777777783</v>
      </c>
      <c r="X27" s="178"/>
      <c r="Y27" s="178"/>
      <c r="Z27" s="178"/>
      <c r="AA27" s="178"/>
      <c r="AB27" s="178"/>
    </row>
    <row r="28" spans="1:28" s="179" customFormat="1" ht="15" customHeight="1">
      <c r="A28" s="50"/>
      <c r="B28" s="189"/>
      <c r="C28" s="178"/>
      <c r="D28" s="178"/>
      <c r="E28" s="178"/>
      <c r="F28" s="178"/>
      <c r="G28" s="178"/>
      <c r="H28" s="178"/>
      <c r="I28" s="178"/>
      <c r="J28" s="184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</row>
    <row r="29" spans="1:28" s="179" customFormat="1" ht="12" customHeight="1">
      <c r="A29" s="50"/>
      <c r="B29" s="189"/>
      <c r="C29" s="178"/>
      <c r="D29" s="178"/>
      <c r="E29" s="178"/>
      <c r="F29" s="178"/>
      <c r="G29" s="178"/>
      <c r="H29" s="178"/>
      <c r="I29" s="181" t="str">
        <f>IF(AND('- G -'!H17=0,'- G -'!G17&lt;&gt;""),"1ero Grupo G",'- G -'!G17)</f>
        <v>1ero Grupo G</v>
      </c>
      <c r="J29" s="182"/>
      <c r="K29" s="166"/>
      <c r="L29" s="183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</row>
    <row r="30" spans="1:28" s="179" customFormat="1" ht="12" customHeight="1">
      <c r="A30" s="73" t="str">
        <f ca="1">IF(OR(I30="en juego",I30="hoy!",I30="finalizado"),"  -&gt;     6","6")</f>
        <v>6</v>
      </c>
      <c r="B30" s="108" t="s">
        <v>112</v>
      </c>
      <c r="C30" s="74">
        <v>40357</v>
      </c>
      <c r="D30" s="75">
        <v>0.85416666666666663</v>
      </c>
      <c r="E30" s="229">
        <f>IF(F4="-",(TEXT(C30,"dd/mm")&amp;" "&amp;TEXT(D30,"hh:mm"))-G4,(TEXT(C30,"dd/mm")&amp;" "&amp;TEXT(D30,"hh:mm"))+G4)</f>
        <v>40357.5625</v>
      </c>
      <c r="F30" s="229"/>
      <c r="G30" s="229"/>
      <c r="H30" s="229"/>
      <c r="I30" s="175" t="str">
        <f ca="1">IF(OR(C30="",D30="",C30&lt;$P$4),"",IF(C30=$P$4,IF(AND(D30&lt;=$W$27,$W$27&lt;=(D30+0.08333333333)),"en juego",IF($W$27&lt;D30,"hoy!","finalizado")),IF($P$4&gt;C30,"finalizado","")))</f>
        <v/>
      </c>
      <c r="J30" s="184"/>
      <c r="K30" s="185"/>
      <c r="L30" s="186"/>
      <c r="M30" s="187"/>
      <c r="N30" s="188" t="str">
        <f>IF(AND(I29&lt;&gt;"",I31&lt;&gt;""),IF(OR(J29="",J31="",AND(J29=J31,OR(K29="",K31=""))),"OF6",IF(J29=J31,IF(K29&gt;K31,I29,I31),IF(J29&gt;J31,I29,I31))),"")</f>
        <v>OF6</v>
      </c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</row>
    <row r="31" spans="1:28" s="179" customFormat="1" ht="12" customHeight="1">
      <c r="A31" s="50"/>
      <c r="B31" s="189"/>
      <c r="C31" s="178"/>
      <c r="D31" s="178"/>
      <c r="E31" s="178"/>
      <c r="F31" s="178"/>
      <c r="G31" s="178"/>
      <c r="H31" s="178"/>
      <c r="I31" s="181" t="str">
        <f>IF(AND('- H -'!H18=0,'- H -'!G18&lt;&gt;""),"2do Grupo H",'- H -'!G18)</f>
        <v>2do Grupo H</v>
      </c>
      <c r="J31" s="182"/>
      <c r="K31" s="173"/>
      <c r="L31" s="190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</row>
    <row r="32" spans="1:28" s="179" customFormat="1" ht="15" customHeight="1">
      <c r="A32" s="50"/>
      <c r="B32" s="189"/>
      <c r="C32" s="178"/>
      <c r="D32" s="178"/>
      <c r="E32" s="178"/>
      <c r="F32" s="178"/>
      <c r="G32" s="178"/>
      <c r="H32" s="178"/>
      <c r="I32" s="178"/>
      <c r="J32" s="184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 s="179" customFormat="1" ht="12" customHeight="1">
      <c r="A33" s="50"/>
      <c r="B33" s="189"/>
      <c r="C33" s="178"/>
      <c r="D33" s="178"/>
      <c r="E33" s="178"/>
      <c r="F33" s="178"/>
      <c r="G33" s="178"/>
      <c r="H33" s="178"/>
      <c r="I33" s="181" t="str">
        <f>IF(AND('- F -'!H17=0,'- F -'!G17&lt;&gt;""),"1ero Grupo F",'- F -'!G17)</f>
        <v>1ero Grupo F</v>
      </c>
      <c r="J33" s="182"/>
      <c r="K33" s="166"/>
      <c r="L33" s="183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</row>
    <row r="34" spans="1:28" s="179" customFormat="1" ht="12" customHeight="1">
      <c r="A34" s="73" t="str">
        <f ca="1">IF(OR(I34="en juego",I34="hoy!",I34="finalizado"),"  -&gt;     7","7")</f>
        <v>7</v>
      </c>
      <c r="B34" s="108" t="s">
        <v>111</v>
      </c>
      <c r="C34" s="74">
        <v>40358</v>
      </c>
      <c r="D34" s="75">
        <v>0.66666666666666663</v>
      </c>
      <c r="E34" s="229">
        <f>IF(F4="-",(TEXT(C34,"dd/mm")&amp;" "&amp;TEXT(D34,"hh:mm"))-G4,(TEXT(C34,"dd/mm")&amp;" "&amp;TEXT(D34,"hh:mm"))+G4)</f>
        <v>40358.375</v>
      </c>
      <c r="F34" s="229"/>
      <c r="G34" s="229"/>
      <c r="H34" s="229"/>
      <c r="I34" s="175" t="str">
        <f ca="1">IF(OR(C34="",D34="",C34&lt;$P$4),"",IF(C34=$P$4,IF(AND(D34&lt;=$W$27,$W$27&lt;=(D34+0.08333333333)),"en juego",IF($W$27&lt;D34,"hoy!","finalizado")),IF($P$4&gt;C34,"finalizado","")))</f>
        <v/>
      </c>
      <c r="J34" s="184"/>
      <c r="K34" s="185"/>
      <c r="L34" s="186"/>
      <c r="M34" s="187"/>
      <c r="N34" s="188" t="str">
        <f>IF(AND(I33&lt;&gt;"",I35&lt;&gt;""),IF(OR(J33="",J35="",AND(J33=J35,OR(K33="",K35=""))),"OF7",IF(J33=J35,IF(K33&gt;K35,I33,I35),IF(J33&gt;J35,I33,I35))),"")</f>
        <v>OF7</v>
      </c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</row>
    <row r="35" spans="1:28" s="179" customFormat="1" ht="12" customHeight="1">
      <c r="A35" s="50"/>
      <c r="B35" s="189"/>
      <c r="C35" s="178"/>
      <c r="D35" s="178"/>
      <c r="E35" s="178"/>
      <c r="F35" s="178"/>
      <c r="G35" s="178"/>
      <c r="H35" s="178"/>
      <c r="I35" s="181" t="str">
        <f>IF(AND('- E -'!H18=0,'- E -'!G18&lt;&gt;""),"2do Grupo E",'- E -'!G18)</f>
        <v>2do Grupo E</v>
      </c>
      <c r="J35" s="182"/>
      <c r="K35" s="173"/>
      <c r="L35" s="190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</row>
    <row r="36" spans="1:28" s="179" customFormat="1" ht="15" customHeight="1">
      <c r="A36" s="50"/>
      <c r="B36" s="189"/>
      <c r="C36" s="178"/>
      <c r="D36" s="178"/>
      <c r="E36" s="178"/>
      <c r="F36" s="178"/>
      <c r="G36" s="178"/>
      <c r="H36" s="178"/>
      <c r="I36" s="178"/>
      <c r="J36" s="184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</row>
    <row r="37" spans="1:28" s="179" customFormat="1" ht="12" customHeight="1">
      <c r="A37" s="50"/>
      <c r="B37" s="189"/>
      <c r="C37" s="178"/>
      <c r="D37" s="178"/>
      <c r="E37" s="178"/>
      <c r="F37" s="178"/>
      <c r="G37" s="178"/>
      <c r="H37" s="178"/>
      <c r="I37" s="181" t="str">
        <f>IF(AND('- H -'!H17=0,'- H -'!G17&lt;&gt;""),"1ero Grupo H",'- H -'!G17)</f>
        <v>1ero Grupo H</v>
      </c>
      <c r="J37" s="182"/>
      <c r="K37" s="166"/>
      <c r="L37" s="183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</row>
    <row r="38" spans="1:28" s="179" customFormat="1" ht="12" customHeight="1">
      <c r="A38" s="73" t="str">
        <f ca="1">IF(OR(I38="en juego",I38="hoy!",I38="finalizado"),"  -&gt;     8","8")</f>
        <v>8</v>
      </c>
      <c r="B38" s="108" t="s">
        <v>113</v>
      </c>
      <c r="C38" s="74">
        <v>40358</v>
      </c>
      <c r="D38" s="75">
        <v>0.85416666666666663</v>
      </c>
      <c r="E38" s="229">
        <f>IF(F4="-",(TEXT(C38,"dd/mm")&amp;" "&amp;TEXT(D38,"hh:mm"))-G4,(TEXT(C38,"dd/mm")&amp;" "&amp;TEXT(D38,"hh:mm"))+G4)</f>
        <v>40358.5625</v>
      </c>
      <c r="F38" s="229"/>
      <c r="G38" s="229"/>
      <c r="H38" s="229"/>
      <c r="I38" s="175" t="str">
        <f ca="1">IF(OR(C38="",D38="",C38&lt;$P$4),"",IF(C38=$P$4,IF(AND(D38&lt;=$W$27,$W$27&lt;=(D38+0.08333333333)),"en juego",IF($W$27&lt;D38,"hoy!","finalizado")),IF($P$4&gt;C38,"finalizado","")))</f>
        <v/>
      </c>
      <c r="J38" s="184"/>
      <c r="K38" s="185"/>
      <c r="L38" s="186"/>
      <c r="M38" s="187"/>
      <c r="N38" s="188" t="str">
        <f>IF(AND(I37&lt;&gt;"",I39&lt;&gt;""),IF(OR(J37="",J39="",AND(J37=J39,OR(K37="",K39=""))),"OF8",IF(J37=J39,IF(K37&gt;K39,I37,I39),IF(J37&gt;J39,I37,I39))),"")</f>
        <v>OF8</v>
      </c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</row>
    <row r="39" spans="1:28" s="179" customFormat="1" ht="12" customHeight="1">
      <c r="A39" s="50"/>
      <c r="B39" s="178"/>
      <c r="C39" s="178"/>
      <c r="D39" s="178"/>
      <c r="E39" s="178"/>
      <c r="F39" s="178"/>
      <c r="G39" s="178"/>
      <c r="H39" s="178"/>
      <c r="I39" s="181" t="str">
        <f>IF(AND('- G -'!H18=0,'- G -'!G18&lt;&gt;""),"2do Grupo G",'- G -'!G18)</f>
        <v>2do Grupo G</v>
      </c>
      <c r="J39" s="182"/>
      <c r="K39" s="173"/>
      <c r="L39" s="190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</row>
    <row r="40" spans="1:28" s="179" customFormat="1" ht="15" customHeight="1">
      <c r="A40" s="189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</row>
    <row r="41" spans="1:28" s="179" customFormat="1">
      <c r="A41" s="178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</row>
    <row r="42" spans="1:28" s="179" customFormat="1">
      <c r="A42" s="17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</row>
    <row r="43" spans="1:28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</row>
    <row r="44" spans="1:28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</row>
    <row r="45" spans="1:28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</row>
    <row r="46" spans="1:28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</row>
    <row r="47" spans="1:28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</row>
    <row r="48" spans="1:28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</row>
    <row r="49" spans="1:28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</row>
    <row r="50" spans="1:28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</row>
    <row r="51" spans="1:28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</row>
    <row r="52" spans="1:28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</row>
    <row r="53" spans="1:28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</row>
    <row r="54" spans="1:28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</row>
    <row r="55" spans="1:28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</row>
    <row r="56" spans="1:28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</row>
    <row r="57" spans="1:28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</row>
    <row r="58" spans="1:28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</row>
    <row r="59" spans="1:28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</row>
    <row r="60" spans="1:28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</row>
    <row r="61" spans="1:28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</row>
    <row r="62" spans="1:28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</row>
    <row r="63" spans="1:28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</row>
    <row r="64" spans="1:28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</row>
    <row r="65" spans="1:28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</row>
    <row r="66" spans="1:28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</row>
    <row r="67" spans="1:28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</row>
    <row r="68" spans="1:28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</row>
    <row r="69" spans="1:28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</row>
    <row r="70" spans="1:28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</row>
    <row r="71" spans="1:28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</row>
    <row r="72" spans="1:28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</row>
    <row r="73" spans="1:28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</row>
    <row r="74" spans="1:28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</row>
    <row r="75" spans="1:28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</row>
    <row r="76" spans="1:28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</row>
    <row r="77" spans="1:28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</row>
    <row r="78" spans="1:28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</row>
    <row r="79" spans="1:28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</row>
    <row r="80" spans="1:28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</row>
    <row r="81" spans="1:28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</row>
    <row r="82" spans="1:28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</row>
    <row r="83" spans="1:28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</row>
    <row r="84" spans="1:28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</row>
    <row r="85" spans="1:28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</row>
    <row r="86" spans="1:28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</row>
    <row r="87" spans="1:28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</row>
    <row r="88" spans="1:28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</row>
    <row r="89" spans="1:28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</row>
    <row r="90" spans="1:28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</row>
    <row r="91" spans="1:28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</row>
    <row r="92" spans="1:28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</row>
    <row r="93" spans="1:28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</row>
    <row r="94" spans="1:28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</row>
    <row r="95" spans="1:28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</row>
    <row r="96" spans="1:28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</row>
    <row r="97" spans="1:28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</row>
    <row r="98" spans="1:28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</row>
    <row r="99" spans="1:28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</row>
    <row r="100" spans="1:28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</row>
    <row r="101" spans="1:28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</row>
    <row r="102" spans="1:28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</row>
    <row r="103" spans="1:28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</row>
    <row r="104" spans="1:28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</row>
    <row r="105" spans="1:28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</row>
    <row r="106" spans="1:28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</row>
    <row r="107" spans="1:28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</row>
    <row r="108" spans="1:28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</row>
    <row r="109" spans="1:28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</row>
    <row r="110" spans="1:28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</row>
    <row r="111" spans="1:28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</row>
    <row r="112" spans="1:28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</row>
    <row r="113" spans="1:28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</row>
    <row r="114" spans="1:28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</row>
    <row r="115" spans="1:28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</row>
    <row r="116" spans="1:28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</row>
    <row r="117" spans="1:28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</row>
    <row r="118" spans="1:28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</row>
    <row r="119" spans="1:28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</row>
    <row r="120" spans="1:28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</row>
    <row r="121" spans="1:28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</row>
    <row r="122" spans="1:28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</row>
    <row r="123" spans="1:28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</row>
    <row r="124" spans="1:28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</row>
    <row r="125" spans="1:28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</row>
    <row r="126" spans="1:28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</row>
    <row r="127" spans="1:28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</row>
    <row r="128" spans="1:28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</row>
    <row r="129" spans="1:28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</row>
    <row r="130" spans="1:28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</row>
    <row r="131" spans="1:28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</row>
    <row r="132" spans="1:28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</row>
    <row r="133" spans="1:28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</row>
    <row r="134" spans="1:28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</row>
    <row r="135" spans="1:28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</row>
    <row r="136" spans="1:28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</row>
    <row r="137" spans="1:28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</row>
    <row r="138" spans="1:28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</row>
    <row r="139" spans="1:28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</row>
    <row r="140" spans="1:28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</row>
    <row r="141" spans="1:28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</row>
    <row r="142" spans="1:28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</row>
    <row r="143" spans="1:28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</row>
    <row r="144" spans="1:28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</row>
    <row r="145" spans="1:28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</row>
    <row r="146" spans="1:28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</row>
    <row r="147" spans="1:28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</row>
    <row r="148" spans="1:28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</row>
    <row r="149" spans="1:28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</row>
    <row r="150" spans="1:28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</row>
    <row r="151" spans="1:28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</row>
    <row r="152" spans="1:28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</row>
    <row r="153" spans="1:28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</row>
    <row r="154" spans="1:28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</row>
    <row r="155" spans="1:28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</row>
    <row r="156" spans="1:28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</row>
    <row r="157" spans="1:28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</row>
    <row r="158" spans="1:28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</row>
    <row r="159" spans="1:28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</row>
    <row r="160" spans="1:28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</row>
    <row r="161" spans="1:28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</row>
    <row r="162" spans="1:28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</row>
    <row r="163" spans="1:28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</row>
    <row r="164" spans="1:28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</row>
    <row r="165" spans="1:28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</row>
    <row r="166" spans="1:28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</row>
    <row r="167" spans="1:28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</row>
    <row r="168" spans="1:28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</row>
    <row r="169" spans="1:28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</row>
    <row r="170" spans="1:28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</row>
    <row r="171" spans="1:28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</row>
    <row r="172" spans="1:28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</row>
    <row r="173" spans="1:28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</row>
    <row r="174" spans="1:28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</row>
    <row r="175" spans="1:28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</row>
    <row r="176" spans="1:28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</row>
    <row r="177" spans="1:28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</row>
    <row r="178" spans="1:28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</row>
    <row r="179" spans="1:28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</row>
    <row r="180" spans="1:28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</row>
    <row r="181" spans="1:28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</row>
    <row r="182" spans="1:28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</row>
    <row r="183" spans="1:28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</row>
    <row r="184" spans="1:28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</row>
    <row r="185" spans="1:28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</row>
    <row r="186" spans="1:28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</row>
    <row r="187" spans="1:28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</row>
    <row r="188" spans="1:28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</row>
    <row r="189" spans="1:28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</row>
    <row r="190" spans="1:28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</row>
    <row r="191" spans="1:28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</row>
    <row r="192" spans="1:28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</row>
    <row r="193" spans="1:28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</row>
    <row r="194" spans="1:28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</row>
    <row r="195" spans="1:28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</row>
    <row r="196" spans="1:28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</row>
    <row r="197" spans="1:28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</row>
    <row r="198" spans="1:28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</row>
    <row r="199" spans="1:28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</row>
    <row r="200" spans="1:28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</row>
    <row r="201" spans="1:28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</row>
    <row r="202" spans="1:28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</row>
    <row r="203" spans="1:28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</row>
    <row r="204" spans="1:28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</row>
    <row r="205" spans="1:28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</row>
    <row r="206" spans="1:28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</row>
    <row r="207" spans="1:28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</row>
    <row r="208" spans="1:28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</row>
    <row r="209" spans="1:28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</row>
    <row r="210" spans="1:28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</row>
    <row r="211" spans="1:28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</row>
    <row r="212" spans="1:28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</row>
    <row r="213" spans="1:28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</row>
    <row r="214" spans="1:28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</row>
    <row r="215" spans="1:28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</row>
    <row r="216" spans="1:28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</row>
    <row r="217" spans="1:28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</row>
    <row r="218" spans="1:28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</row>
    <row r="219" spans="1:28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</row>
    <row r="220" spans="1:28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</row>
    <row r="221" spans="1:28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</row>
    <row r="222" spans="1:28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</row>
    <row r="223" spans="1:28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</row>
    <row r="224" spans="1:28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</row>
    <row r="225" spans="1:28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</row>
    <row r="226" spans="1:28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</row>
    <row r="227" spans="1:28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</row>
    <row r="228" spans="1:28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</row>
    <row r="229" spans="1:28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</row>
    <row r="230" spans="1:28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</row>
    <row r="231" spans="1:28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</row>
    <row r="232" spans="1:28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</row>
    <row r="233" spans="1:28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</row>
    <row r="234" spans="1:28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</row>
    <row r="235" spans="1:28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</row>
    <row r="236" spans="1:28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</row>
    <row r="237" spans="1:28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</row>
    <row r="238" spans="1:28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</row>
    <row r="239" spans="1:28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</row>
    <row r="240" spans="1:28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</row>
    <row r="241" spans="1:28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</row>
    <row r="242" spans="1:28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</row>
    <row r="243" spans="1:28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</row>
    <row r="244" spans="1:28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</row>
    <row r="245" spans="1:28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</row>
    <row r="246" spans="1:28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</row>
    <row r="247" spans="1:28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</row>
    <row r="248" spans="1:28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</row>
    <row r="249" spans="1:28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</row>
    <row r="250" spans="1:28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</row>
    <row r="251" spans="1:28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</row>
    <row r="252" spans="1:28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</row>
    <row r="253" spans="1:28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</row>
    <row r="254" spans="1:28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</row>
    <row r="255" spans="1:28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</row>
    <row r="256" spans="1:28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</row>
    <row r="257" spans="1:28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</row>
    <row r="258" spans="1:28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</row>
    <row r="259" spans="1:28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</row>
    <row r="260" spans="1:28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</row>
    <row r="261" spans="1:28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</row>
    <row r="262" spans="1:28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</row>
    <row r="263" spans="1:28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</row>
    <row r="264" spans="1:28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</row>
    <row r="265" spans="1:28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</row>
    <row r="266" spans="1:28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</row>
    <row r="267" spans="1:28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</row>
    <row r="268" spans="1:28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</row>
    <row r="269" spans="1:28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</row>
    <row r="270" spans="1:28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</row>
    <row r="271" spans="1:28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</row>
    <row r="272" spans="1:28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</row>
    <row r="273" spans="1:28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</row>
    <row r="274" spans="1:28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</row>
    <row r="275" spans="1:28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</row>
    <row r="276" spans="1:28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</row>
    <row r="277" spans="1:28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</row>
    <row r="278" spans="1:28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</row>
    <row r="279" spans="1:28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</row>
    <row r="280" spans="1:28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</row>
    <row r="281" spans="1:28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</row>
    <row r="282" spans="1:28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</row>
    <row r="283" spans="1:28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</row>
    <row r="284" spans="1:28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</row>
    <row r="285" spans="1:28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</row>
    <row r="286" spans="1:28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</row>
    <row r="287" spans="1:28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</row>
    <row r="288" spans="1:28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</row>
    <row r="289" spans="1:28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</row>
    <row r="290" spans="1:28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</row>
    <row r="291" spans="1:28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</row>
    <row r="292" spans="1:28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</row>
    <row r="293" spans="1:28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</row>
    <row r="294" spans="1:28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</row>
    <row r="295" spans="1:28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</row>
    <row r="296" spans="1:28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</row>
    <row r="297" spans="1:28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</row>
    <row r="298" spans="1:28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</row>
    <row r="299" spans="1:28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</row>
    <row r="300" spans="1:28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</row>
    <row r="301" spans="1:28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</row>
    <row r="302" spans="1:28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</row>
    <row r="303" spans="1:28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</row>
    <row r="304" spans="1:28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</row>
    <row r="305" spans="1:28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</row>
    <row r="306" spans="1:28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</row>
    <row r="307" spans="1:28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</row>
    <row r="308" spans="1:28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</row>
    <row r="309" spans="1:28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</row>
    <row r="310" spans="1:28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</row>
    <row r="311" spans="1:28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</row>
    <row r="312" spans="1:28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</row>
    <row r="313" spans="1:28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</row>
    <row r="314" spans="1:28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</row>
    <row r="315" spans="1:28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</row>
    <row r="316" spans="1:28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</row>
    <row r="317" spans="1:28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</row>
    <row r="318" spans="1:28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</row>
    <row r="319" spans="1:28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</row>
    <row r="320" spans="1:28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</row>
    <row r="321" spans="1:28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</row>
    <row r="322" spans="1:28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</row>
    <row r="323" spans="1:28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</row>
    <row r="324" spans="1:28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</row>
    <row r="325" spans="1:28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</row>
    <row r="326" spans="1:28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</row>
    <row r="327" spans="1:28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</row>
    <row r="328" spans="1:28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</row>
    <row r="329" spans="1:28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</row>
    <row r="330" spans="1:28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</row>
    <row r="331" spans="1:28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</row>
    <row r="332" spans="1:28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</row>
    <row r="333" spans="1:28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</row>
    <row r="334" spans="1:28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</row>
    <row r="335" spans="1:28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</row>
    <row r="336" spans="1:28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</row>
    <row r="337" spans="1:28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</row>
    <row r="338" spans="1:28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</row>
    <row r="339" spans="1:28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</row>
    <row r="340" spans="1:28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</row>
    <row r="341" spans="1:28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</row>
    <row r="342" spans="1:28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</row>
    <row r="343" spans="1:28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</row>
    <row r="344" spans="1:28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</row>
    <row r="345" spans="1:28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</row>
    <row r="346" spans="1:28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</row>
    <row r="347" spans="1:28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</row>
    <row r="348" spans="1:28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</row>
    <row r="349" spans="1:28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</row>
    <row r="350" spans="1:28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</row>
    <row r="351" spans="1:28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</row>
    <row r="352" spans="1:28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</row>
    <row r="353" spans="1:28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</row>
    <row r="354" spans="1:28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</row>
    <row r="355" spans="1:28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</row>
    <row r="356" spans="1:28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</row>
    <row r="357" spans="1:28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</row>
    <row r="358" spans="1:28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</row>
    <row r="359" spans="1:28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</row>
    <row r="360" spans="1:28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</row>
    <row r="361" spans="1:28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</row>
    <row r="362" spans="1:28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</row>
    <row r="363" spans="1:28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</row>
    <row r="364" spans="1:28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</row>
    <row r="365" spans="1:28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</row>
    <row r="366" spans="1:28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</row>
    <row r="367" spans="1:28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</row>
    <row r="368" spans="1:28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</row>
    <row r="369" spans="1:28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</row>
    <row r="370" spans="1:28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</row>
    <row r="371" spans="1:28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</row>
    <row r="372" spans="1:28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</row>
    <row r="373" spans="1:28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</row>
    <row r="374" spans="1:28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</row>
    <row r="375" spans="1:28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</row>
    <row r="376" spans="1:28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</row>
    <row r="377" spans="1:28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</row>
    <row r="378" spans="1:28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</row>
    <row r="379" spans="1:28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</row>
    <row r="380" spans="1:28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</row>
    <row r="381" spans="1:28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</row>
    <row r="382" spans="1:28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</row>
    <row r="383" spans="1:28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</row>
    <row r="384" spans="1:28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</row>
    <row r="385" spans="1:28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</row>
    <row r="386" spans="1:28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</row>
    <row r="387" spans="1:28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</row>
    <row r="388" spans="1:28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</row>
    <row r="389" spans="1:28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</row>
    <row r="390" spans="1:28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</row>
    <row r="391" spans="1:28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</row>
    <row r="392" spans="1:28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</row>
    <row r="393" spans="1:28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</row>
    <row r="394" spans="1:28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</row>
    <row r="395" spans="1:28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</row>
    <row r="396" spans="1:28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</row>
    <row r="397" spans="1:28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</row>
    <row r="398" spans="1:28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</row>
    <row r="399" spans="1:28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</row>
    <row r="400" spans="1:28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</row>
    <row r="401" spans="1:28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</row>
    <row r="402" spans="1:28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</row>
    <row r="403" spans="1:28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</row>
    <row r="404" spans="1:28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</row>
    <row r="405" spans="1:28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</row>
    <row r="406" spans="1:28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</row>
    <row r="407" spans="1:28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</row>
    <row r="408" spans="1:28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</row>
    <row r="409" spans="1:28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</row>
    <row r="410" spans="1:28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</row>
    <row r="411" spans="1:28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</row>
    <row r="412" spans="1:28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</row>
    <row r="413" spans="1:28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</row>
    <row r="414" spans="1:28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</row>
    <row r="415" spans="1:28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</row>
    <row r="416" spans="1:28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</row>
    <row r="417" spans="1:28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</row>
    <row r="418" spans="1:28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</row>
    <row r="419" spans="1:28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</row>
    <row r="420" spans="1:28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</row>
    <row r="421" spans="1:28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</row>
    <row r="422" spans="1:28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</row>
    <row r="423" spans="1:28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</row>
    <row r="424" spans="1:28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</row>
    <row r="425" spans="1:28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</row>
    <row r="426" spans="1:28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</row>
    <row r="427" spans="1:28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</row>
    <row r="428" spans="1:28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</row>
    <row r="429" spans="1:28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</row>
    <row r="430" spans="1:28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</row>
    <row r="431" spans="1:28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</row>
    <row r="432" spans="1:28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</row>
    <row r="433" spans="1:28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</row>
    <row r="434" spans="1:28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</row>
    <row r="435" spans="1:28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</row>
    <row r="436" spans="1:28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</row>
    <row r="437" spans="1:28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</row>
    <row r="438" spans="1:28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</row>
    <row r="439" spans="1:28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</row>
    <row r="440" spans="1:28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</row>
    <row r="441" spans="1:28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</row>
    <row r="442" spans="1:28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</row>
    <row r="443" spans="1:28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</row>
    <row r="444" spans="1:28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</row>
    <row r="445" spans="1:28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</row>
    <row r="446" spans="1:28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</row>
    <row r="447" spans="1:28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</row>
    <row r="448" spans="1:28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</row>
    <row r="449" spans="1:28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</row>
    <row r="450" spans="1:28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</row>
    <row r="451" spans="1:28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</row>
    <row r="452" spans="1:28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</row>
    <row r="453" spans="1:28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</row>
    <row r="454" spans="1:28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</row>
    <row r="455" spans="1:28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</row>
    <row r="456" spans="1:28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</row>
    <row r="457" spans="1:28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</row>
    <row r="458" spans="1:28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</row>
    <row r="459" spans="1:28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</row>
    <row r="460" spans="1:28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</row>
    <row r="461" spans="1:28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</row>
    <row r="462" spans="1:28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</row>
    <row r="463" spans="1:28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</row>
    <row r="464" spans="1:28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</row>
    <row r="465" spans="1:28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</row>
    <row r="466" spans="1:28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</row>
    <row r="467" spans="1:28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</row>
    <row r="468" spans="1:28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</row>
    <row r="469" spans="1:28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</row>
    <row r="470" spans="1:28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</row>
    <row r="471" spans="1:28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</row>
    <row r="472" spans="1:28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</row>
    <row r="473" spans="1:28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</row>
    <row r="474" spans="1:28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</row>
    <row r="475" spans="1:28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</row>
    <row r="476" spans="1:28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</row>
    <row r="477" spans="1:28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</row>
    <row r="478" spans="1:28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</row>
    <row r="479" spans="1:28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</row>
    <row r="480" spans="1:28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</row>
    <row r="481" spans="1:28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</row>
    <row r="482" spans="1:28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</row>
    <row r="483" spans="1:28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</row>
    <row r="484" spans="1:28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</row>
    <row r="485" spans="1:28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</row>
    <row r="486" spans="1:28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</row>
    <row r="487" spans="1:28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</row>
    <row r="488" spans="1:28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</row>
    <row r="489" spans="1:28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</row>
    <row r="490" spans="1:28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</row>
    <row r="491" spans="1:28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</row>
    <row r="492" spans="1:28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</row>
    <row r="493" spans="1:28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</row>
    <row r="494" spans="1:28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</row>
    <row r="495" spans="1:28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</row>
    <row r="496" spans="1:28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</row>
    <row r="497" spans="1:28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</row>
    <row r="498" spans="1:28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</row>
    <row r="499" spans="1:28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</row>
    <row r="500" spans="1:28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</row>
    <row r="501" spans="1:28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</row>
    <row r="502" spans="1:28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</row>
    <row r="503" spans="1:28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</row>
    <row r="504" spans="1:28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</row>
    <row r="505" spans="1:28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</row>
    <row r="506" spans="1:28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</row>
    <row r="507" spans="1:28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</row>
    <row r="508" spans="1:28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</row>
    <row r="509" spans="1:28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</row>
    <row r="510" spans="1:28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</row>
    <row r="511" spans="1:28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</row>
    <row r="512" spans="1:28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</row>
    <row r="513" spans="1:28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</row>
    <row r="514" spans="1:28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</row>
    <row r="515" spans="1:28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</row>
    <row r="516" spans="1:28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</row>
    <row r="517" spans="1:28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</row>
    <row r="518" spans="1:28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</row>
    <row r="519" spans="1:28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</row>
    <row r="520" spans="1:28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</row>
    <row r="521" spans="1:28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</row>
    <row r="522" spans="1:28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</row>
    <row r="523" spans="1:28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</row>
    <row r="524" spans="1:28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</row>
    <row r="525" spans="1:28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</row>
    <row r="526" spans="1:28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</row>
    <row r="527" spans="1:28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</row>
    <row r="528" spans="1:28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</row>
    <row r="529" spans="1:28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</row>
    <row r="530" spans="1:28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</row>
    <row r="531" spans="1:28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</row>
    <row r="532" spans="1:28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</row>
    <row r="533" spans="1:28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</row>
    <row r="534" spans="1:28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</row>
    <row r="535" spans="1:28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</row>
    <row r="536" spans="1:28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</row>
    <row r="537" spans="1:28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</row>
    <row r="538" spans="1:28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</row>
    <row r="539" spans="1:28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</row>
    <row r="540" spans="1:28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</row>
    <row r="541" spans="1:28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</row>
    <row r="542" spans="1:28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</row>
    <row r="543" spans="1:28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</row>
    <row r="544" spans="1:28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</row>
    <row r="545" spans="1:28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</row>
    <row r="546" spans="1:28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</row>
    <row r="547" spans="1:28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</row>
    <row r="548" spans="1:28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</row>
    <row r="549" spans="1:28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</row>
    <row r="550" spans="1:28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</row>
    <row r="551" spans="1:28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</row>
    <row r="552" spans="1:28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</row>
    <row r="553" spans="1:28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</row>
    <row r="554" spans="1:28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</row>
    <row r="555" spans="1:28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</row>
    <row r="556" spans="1:28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</row>
    <row r="557" spans="1:28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</row>
    <row r="558" spans="1:28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</row>
    <row r="559" spans="1:28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</row>
    <row r="560" spans="1:28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</row>
    <row r="561" spans="1:28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</row>
    <row r="562" spans="1:28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</row>
    <row r="563" spans="1:28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</row>
    <row r="564" spans="1:28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</row>
    <row r="565" spans="1:28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</row>
    <row r="566" spans="1:28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</row>
    <row r="567" spans="1:28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</row>
    <row r="568" spans="1:28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</row>
    <row r="569" spans="1:28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</row>
    <row r="570" spans="1:28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</row>
    <row r="571" spans="1:28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</row>
    <row r="572" spans="1:28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</row>
    <row r="573" spans="1:28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</row>
    <row r="574" spans="1:28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</row>
    <row r="575" spans="1:28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</row>
    <row r="576" spans="1:28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</row>
  </sheetData>
  <sheetProtection sheet="1" objects="1" scenarios="1"/>
  <mergeCells count="14">
    <mergeCell ref="A1:S2"/>
    <mergeCell ref="E5:H5"/>
    <mergeCell ref="E12:H12"/>
    <mergeCell ref="E8:H8"/>
    <mergeCell ref="G4:H4"/>
    <mergeCell ref="C4:E4"/>
    <mergeCell ref="I5:J5"/>
    <mergeCell ref="K5:L5"/>
    <mergeCell ref="E24:H24"/>
    <mergeCell ref="E30:H30"/>
    <mergeCell ref="E34:H34"/>
    <mergeCell ref="E38:H38"/>
    <mergeCell ref="E16:H16"/>
    <mergeCell ref="E20:H20"/>
  </mergeCells>
  <phoneticPr fontId="31" type="noConversion"/>
  <conditionalFormatting sqref="K7 K9">
    <cfRule type="expression" dxfId="81" priority="30" stopIfTrue="1">
      <formula>IF(AND($J$7=$J$9,$J$7&lt;&gt;"",$J$9&lt;&gt;""),1,0)</formula>
    </cfRule>
  </conditionalFormatting>
  <conditionalFormatting sqref="K11 K13">
    <cfRule type="expression" dxfId="80" priority="31" stopIfTrue="1">
      <formula>IF(AND($J$11=$J$13,$J$11&lt;&gt;"",$J$13&lt;&gt;""),1,0)</formula>
    </cfRule>
  </conditionalFormatting>
  <conditionalFormatting sqref="K15 K17">
    <cfRule type="expression" dxfId="79" priority="32" stopIfTrue="1">
      <formula>IF(AND($J$15=$J$17,$J$15&lt;&gt;"",$J$17&lt;&gt;""),1,0)</formula>
    </cfRule>
  </conditionalFormatting>
  <conditionalFormatting sqref="K19 K21">
    <cfRule type="expression" dxfId="78" priority="33" stopIfTrue="1">
      <formula>IF(AND($J$19=$J$21,$J$19&lt;&gt;"",$J$21&lt;&gt;""),1,0)</formula>
    </cfRule>
  </conditionalFormatting>
  <conditionalFormatting sqref="K25 K23">
    <cfRule type="expression" dxfId="77" priority="34" stopIfTrue="1">
      <formula>IF(AND($J$23=$J$25,$J$23&lt;&gt;"",$J$25&lt;&gt;""),1,0)</formula>
    </cfRule>
  </conditionalFormatting>
  <conditionalFormatting sqref="K29 K31">
    <cfRule type="expression" dxfId="76" priority="35" stopIfTrue="1">
      <formula>IF(AND($J$29=$J$31,$J$29&lt;&gt;"",$J$31&lt;&gt;""),1,0)</formula>
    </cfRule>
  </conditionalFormatting>
  <conditionalFormatting sqref="K33 K35">
    <cfRule type="expression" dxfId="75" priority="36" stopIfTrue="1">
      <formula>IF(AND($J$33=$J$35,$J$33&lt;&gt;"",$J$35&lt;&gt;""),1,0)</formula>
    </cfRule>
  </conditionalFormatting>
  <conditionalFormatting sqref="K37 K39">
    <cfRule type="expression" dxfId="74" priority="37" stopIfTrue="1">
      <formula>IF(AND($J$37=$J$39,$J$37&lt;&gt;"",$J$39&lt;&gt;""),1,0)</formula>
    </cfRule>
  </conditionalFormatting>
  <conditionalFormatting sqref="D24:H24 C11:C12 D16:H16 D34:H34 A8:I8">
    <cfRule type="expression" dxfId="73" priority="38" stopIfTrue="1">
      <formula>IF(OR($I$8="en juego",$I$8="hoy!"),1,0)</formula>
    </cfRule>
  </conditionalFormatting>
  <conditionalFormatting sqref="A38:B38 I38">
    <cfRule type="expression" dxfId="72" priority="39" stopIfTrue="1">
      <formula>IF(OR($I$38="en juego",$I$38="hoy!"),1,0)</formula>
    </cfRule>
  </conditionalFormatting>
  <conditionalFormatting sqref="A34:C34 I34 C38">
    <cfRule type="expression" dxfId="71" priority="40" stopIfTrue="1">
      <formula>IF(OR($I$34="en juego",$I$34="hoy!"),1,0)</formula>
    </cfRule>
  </conditionalFormatting>
  <conditionalFormatting sqref="A30:B30 I30">
    <cfRule type="expression" dxfId="70" priority="41" stopIfTrue="1">
      <formula>IF(OR($I$30="en juego",$I$30="hoy!"),1,0)</formula>
    </cfRule>
  </conditionalFormatting>
  <conditionalFormatting sqref="A24:C24 I24 C30">
    <cfRule type="expression" dxfId="69" priority="42" stopIfTrue="1">
      <formula>IF(OR($I$24="en juego",$I$24="hoy!"),1,0)</formula>
    </cfRule>
  </conditionalFormatting>
  <conditionalFormatting sqref="A20:B20 I20">
    <cfRule type="expression" dxfId="68" priority="43" stopIfTrue="1">
      <formula>IF(OR($I$20="en juego",$I$20="hoy!"),1,0)</formula>
    </cfRule>
  </conditionalFormatting>
  <conditionalFormatting sqref="A16:C16 I16 C20">
    <cfRule type="expression" dxfId="67" priority="44" stopIfTrue="1">
      <formula>IF(OR($I$16="en juego",$I$16="hoy!"),1,0)</formula>
    </cfRule>
  </conditionalFormatting>
  <conditionalFormatting sqref="A12:B12 D12:I12 D30:H30 D20:H20 D38:H38">
    <cfRule type="expression" dxfId="66" priority="45" stopIfTrue="1">
      <formula>IF(OR($I$12="en juego",$I$12="hoy!"),1,0)</formula>
    </cfRule>
  </conditionalFormatting>
  <conditionalFormatting sqref="G4:H4">
    <cfRule type="expression" dxfId="65" priority="29" stopIfTrue="1">
      <formula>IF(OR($P$6="en juego",$P$6="hoy!"),1,0)</formula>
    </cfRule>
  </conditionalFormatting>
  <conditionalFormatting sqref="E12:H12">
    <cfRule type="expression" dxfId="64" priority="28" stopIfTrue="1">
      <formula>IF(OR($I$8="en juego",$I$8="hoy!"),1,0)</formula>
    </cfRule>
  </conditionalFormatting>
  <conditionalFormatting sqref="E16:H16">
    <cfRule type="expression" dxfId="63" priority="27" stopIfTrue="1">
      <formula>IF(OR($I$12="en juego",$I$12="hoy!"),1,0)</formula>
    </cfRule>
  </conditionalFormatting>
  <conditionalFormatting sqref="E16:H16">
    <cfRule type="expression" dxfId="62" priority="26" stopIfTrue="1">
      <formula>IF(OR($I$8="en juego",$I$8="hoy!"),1,0)</formula>
    </cfRule>
  </conditionalFormatting>
  <conditionalFormatting sqref="E20:H20">
    <cfRule type="expression" dxfId="61" priority="25" stopIfTrue="1">
      <formula>IF(OR($I$8="en juego",$I$8="hoy!"),1,0)</formula>
    </cfRule>
  </conditionalFormatting>
  <conditionalFormatting sqref="E20:H20">
    <cfRule type="expression" dxfId="60" priority="24" stopIfTrue="1">
      <formula>IF(OR($I$12="en juego",$I$12="hoy!"),1,0)</formula>
    </cfRule>
  </conditionalFormatting>
  <conditionalFormatting sqref="E20:H20">
    <cfRule type="expression" dxfId="59" priority="23" stopIfTrue="1">
      <formula>IF(OR($I$8="en juego",$I$8="hoy!"),1,0)</formula>
    </cfRule>
  </conditionalFormatting>
  <conditionalFormatting sqref="E24:H24">
    <cfRule type="expression" dxfId="58" priority="22" stopIfTrue="1">
      <formula>IF(OR($I$12="en juego",$I$12="hoy!"),1,0)</formula>
    </cfRule>
  </conditionalFormatting>
  <conditionalFormatting sqref="E24:H24">
    <cfRule type="expression" dxfId="57" priority="21" stopIfTrue="1">
      <formula>IF(OR($I$8="en juego",$I$8="hoy!"),1,0)</formula>
    </cfRule>
  </conditionalFormatting>
  <conditionalFormatting sqref="E24:H24">
    <cfRule type="expression" dxfId="56" priority="20" stopIfTrue="1">
      <formula>IF(OR($I$12="en juego",$I$12="hoy!"),1,0)</formula>
    </cfRule>
  </conditionalFormatting>
  <conditionalFormatting sqref="E24:H24">
    <cfRule type="expression" dxfId="55" priority="19" stopIfTrue="1">
      <formula>IF(OR($I$8="en juego",$I$8="hoy!"),1,0)</formula>
    </cfRule>
  </conditionalFormatting>
  <conditionalFormatting sqref="E30:H30">
    <cfRule type="expression" dxfId="54" priority="18" stopIfTrue="1">
      <formula>IF(OR($I$8="en juego",$I$8="hoy!"),1,0)</formula>
    </cfRule>
  </conditionalFormatting>
  <conditionalFormatting sqref="E30:H30">
    <cfRule type="expression" dxfId="53" priority="17" stopIfTrue="1">
      <formula>IF(OR($I$12="en juego",$I$12="hoy!"),1,0)</formula>
    </cfRule>
  </conditionalFormatting>
  <conditionalFormatting sqref="E30:H30">
    <cfRule type="expression" dxfId="52" priority="16" stopIfTrue="1">
      <formula>IF(OR($I$8="en juego",$I$8="hoy!"),1,0)</formula>
    </cfRule>
  </conditionalFormatting>
  <conditionalFormatting sqref="E30:H30">
    <cfRule type="expression" dxfId="51" priority="15" stopIfTrue="1">
      <formula>IF(OR($I$12="en juego",$I$12="hoy!"),1,0)</formula>
    </cfRule>
  </conditionalFormatting>
  <conditionalFormatting sqref="E30:H30">
    <cfRule type="expression" dxfId="50" priority="14" stopIfTrue="1">
      <formula>IF(OR($I$8="en juego",$I$8="hoy!"),1,0)</formula>
    </cfRule>
  </conditionalFormatting>
  <conditionalFormatting sqref="E34:H34">
    <cfRule type="expression" dxfId="49" priority="13" stopIfTrue="1">
      <formula>IF(OR($I$12="en juego",$I$12="hoy!"),1,0)</formula>
    </cfRule>
  </conditionalFormatting>
  <conditionalFormatting sqref="E34:H34">
    <cfRule type="expression" dxfId="48" priority="12" stopIfTrue="1">
      <formula>IF(OR($I$8="en juego",$I$8="hoy!"),1,0)</formula>
    </cfRule>
  </conditionalFormatting>
  <conditionalFormatting sqref="E34:H34">
    <cfRule type="expression" dxfId="47" priority="11" stopIfTrue="1">
      <formula>IF(OR($I$12="en juego",$I$12="hoy!"),1,0)</formula>
    </cfRule>
  </conditionalFormatting>
  <conditionalFormatting sqref="E34:H34">
    <cfRule type="expression" dxfId="46" priority="10" stopIfTrue="1">
      <formula>IF(OR($I$8="en juego",$I$8="hoy!"),1,0)</formula>
    </cfRule>
  </conditionalFormatting>
  <conditionalFormatting sqref="E34:H34">
    <cfRule type="expression" dxfId="45" priority="9" stopIfTrue="1">
      <formula>IF(OR($I$12="en juego",$I$12="hoy!"),1,0)</formula>
    </cfRule>
  </conditionalFormatting>
  <conditionalFormatting sqref="E34:H34">
    <cfRule type="expression" dxfId="44" priority="8" stopIfTrue="1">
      <formula>IF(OR($I$8="en juego",$I$8="hoy!"),1,0)</formula>
    </cfRule>
  </conditionalFormatting>
  <conditionalFormatting sqref="E38:H38">
    <cfRule type="expression" dxfId="43" priority="7" stopIfTrue="1">
      <formula>IF(OR($I$8="en juego",$I$8="hoy!"),1,0)</formula>
    </cfRule>
  </conditionalFormatting>
  <conditionalFormatting sqref="E38:H38">
    <cfRule type="expression" dxfId="42" priority="6" stopIfTrue="1">
      <formula>IF(OR($I$12="en juego",$I$12="hoy!"),1,0)</formula>
    </cfRule>
  </conditionalFormatting>
  <conditionalFormatting sqref="E38:H38">
    <cfRule type="expression" dxfId="41" priority="5" stopIfTrue="1">
      <formula>IF(OR($I$8="en juego",$I$8="hoy!"),1,0)</formula>
    </cfRule>
  </conditionalFormatting>
  <conditionalFormatting sqref="E38:H38">
    <cfRule type="expression" dxfId="40" priority="4" stopIfTrue="1">
      <formula>IF(OR($I$12="en juego",$I$12="hoy!"),1,0)</formula>
    </cfRule>
  </conditionalFormatting>
  <conditionalFormatting sqref="E38:H38">
    <cfRule type="expression" dxfId="39" priority="3" stopIfTrue="1">
      <formula>IF(OR($I$8="en juego",$I$8="hoy!"),1,0)</formula>
    </cfRule>
  </conditionalFormatting>
  <conditionalFormatting sqref="E38:H38">
    <cfRule type="expression" dxfId="38" priority="2" stopIfTrue="1">
      <formula>IF(OR($I$12="en juego",$I$12="hoy!"),1,0)</formula>
    </cfRule>
  </conditionalFormatting>
  <conditionalFormatting sqref="E38:H38">
    <cfRule type="expression" dxfId="37" priority="1" stopIfTrue="1">
      <formula>IF(OR($I$8="en juego",$I$8="hoy!"),1,0)</formula>
    </cfRule>
  </conditionalFormatting>
  <dataValidations count="4">
    <dataValidation type="custom" showErrorMessage="1" errorTitle="Dato no válido" error="Debe introducir antes el resultado del partido." sqref="K7 K9 K11 K13 K15 K17 K21 K25 K31 K39 K37 K33 K35 K29 K23 K19">
      <formula1>IF(J7&lt;&gt;"",1,0)</formula1>
    </dataValidation>
    <dataValidation type="list" allowBlank="1" showInputMessage="1" showErrorMessage="1" sqref="F4">
      <formula1>Diferencia</formula1>
    </dataValidation>
    <dataValidation type="list" allowBlank="1" showInputMessage="1" showErrorMessage="1" sqref="G4:H4">
      <formula1>Hora</formula1>
    </dataValidation>
    <dataValidation type="whole" allowBlank="1" showErrorMessage="1" errorTitle="Dato no válido" error="Ingrese sólo un número entero_x000a_entre 0 y 99." sqref="J23 J7 J9 J11 J13 J15 J17 J19 J21 J31 J35 J29 J37 J33 J39 J25">
      <formula1>0</formula1>
      <formula2>99</formula2>
    </dataValidation>
  </dataValidations>
  <hyperlinks>
    <hyperlink ref="S4" location="Menu!A1" display="Menu Principal"/>
  </hyperlink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9"/>
  <dimension ref="A1:Y689"/>
  <sheetViews>
    <sheetView showGridLines="0" showRowColHeaders="0" showOutlineSymbols="0" workbookViewId="0">
      <selection activeCell="J7" sqref="J7"/>
    </sheetView>
  </sheetViews>
  <sheetFormatPr baseColWidth="10" defaultRowHeight="12.75"/>
  <cols>
    <col min="1" max="1" width="2.140625" style="28" customWidth="1"/>
    <col min="2" max="2" width="14.7109375" style="28" customWidth="1"/>
    <col min="3" max="4" width="6.7109375" style="28" customWidth="1"/>
    <col min="5" max="8" width="3.7109375" style="28" customWidth="1"/>
    <col min="9" max="9" width="15.7109375" style="28" customWidth="1"/>
    <col min="10" max="10" width="3.7109375" style="28" customWidth="1"/>
    <col min="11" max="11" width="2" style="28" customWidth="1"/>
    <col min="12" max="12" width="6.42578125" style="28" customWidth="1"/>
    <col min="13" max="13" width="11.7109375" style="28" customWidth="1"/>
    <col min="14" max="14" width="15.7109375" style="28" customWidth="1"/>
    <col min="15" max="15" width="3.7109375" style="28" customWidth="1"/>
    <col min="16" max="16" width="7.7109375" style="28" bestFit="1" customWidth="1"/>
    <col min="17" max="17" width="5.42578125" style="28" bestFit="1" customWidth="1"/>
    <col min="18" max="18" width="1.7109375" style="28" customWidth="1"/>
    <col min="19" max="16384" width="11.42578125" style="28"/>
  </cols>
  <sheetData>
    <row r="1" spans="1:25" s="85" customFormat="1" ht="34.5" customHeight="1">
      <c r="A1" s="221" t="s">
        <v>124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58"/>
      <c r="U1" s="58"/>
      <c r="V1" s="58"/>
      <c r="W1" s="58"/>
      <c r="X1" s="47"/>
      <c r="Y1" s="47"/>
    </row>
    <row r="2" spans="1:25" s="85" customFormat="1" ht="34.5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58"/>
      <c r="U2" s="58"/>
      <c r="V2" s="58"/>
      <c r="W2" s="58"/>
      <c r="X2" s="47"/>
      <c r="Y2" s="47"/>
    </row>
    <row r="3" spans="1:25" ht="15" customHeight="1">
      <c r="A3" s="53"/>
      <c r="B3" s="53"/>
      <c r="C3" s="53"/>
      <c r="D3" s="53"/>
      <c r="E3" s="53"/>
      <c r="F3" s="53"/>
      <c r="G3" s="53"/>
      <c r="H3" s="53"/>
      <c r="I3" s="61"/>
      <c r="J3" s="60"/>
      <c r="K3" s="53"/>
      <c r="L3" s="53"/>
      <c r="M3" s="53"/>
      <c r="N3" s="53"/>
      <c r="O3" s="53"/>
      <c r="P3" s="62"/>
      <c r="Q3" s="63"/>
      <c r="R3" s="53"/>
      <c r="S3" s="53"/>
      <c r="T3" s="53"/>
      <c r="U3" s="53"/>
      <c r="V3" s="53"/>
      <c r="W3" s="53"/>
    </row>
    <row r="4" spans="1:25" ht="12.75" customHeight="1">
      <c r="A4" s="53"/>
      <c r="B4" s="53"/>
      <c r="C4" s="231" t="s">
        <v>144</v>
      </c>
      <c r="D4" s="231"/>
      <c r="E4" s="231"/>
      <c r="F4" s="163" t="s">
        <v>13</v>
      </c>
      <c r="G4" s="230">
        <v>0.29166666666666669</v>
      </c>
      <c r="H4" s="230"/>
      <c r="I4" s="57"/>
      <c r="J4" s="63"/>
      <c r="K4" s="53"/>
      <c r="L4" s="53"/>
      <c r="M4" s="53"/>
      <c r="N4" s="53"/>
      <c r="O4" s="53"/>
      <c r="P4" s="87">
        <f ca="1">TODAY()</f>
        <v>40327</v>
      </c>
      <c r="Q4" s="88">
        <f ca="1">NOW()</f>
        <v>40327.64036701389</v>
      </c>
      <c r="R4" s="53"/>
      <c r="S4" s="154" t="s">
        <v>78</v>
      </c>
      <c r="T4" s="53"/>
      <c r="U4" s="53"/>
      <c r="V4" s="53"/>
      <c r="W4" s="53"/>
    </row>
    <row r="5" spans="1:25" ht="12" customHeight="1">
      <c r="A5" s="53"/>
      <c r="B5" s="153" t="s">
        <v>27</v>
      </c>
      <c r="C5" s="153" t="s">
        <v>148</v>
      </c>
      <c r="D5" s="153" t="s">
        <v>79</v>
      </c>
      <c r="E5" s="232" t="s">
        <v>146</v>
      </c>
      <c r="F5" s="232"/>
      <c r="G5" s="232"/>
      <c r="H5" s="232"/>
      <c r="I5" s="232" t="s">
        <v>44</v>
      </c>
      <c r="J5" s="232"/>
      <c r="K5" s="233" t="s">
        <v>147</v>
      </c>
      <c r="L5" s="233"/>
      <c r="M5" s="83"/>
      <c r="N5" s="105" t="s">
        <v>89</v>
      </c>
      <c r="O5" s="53"/>
      <c r="P5" s="89"/>
      <c r="Q5" s="53"/>
      <c r="R5" s="53"/>
      <c r="S5" s="53"/>
      <c r="T5" s="53"/>
      <c r="U5" s="53"/>
      <c r="V5" s="53"/>
      <c r="W5" s="53"/>
    </row>
    <row r="6" spans="1:25" ht="12" customHeight="1">
      <c r="A6" s="5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53"/>
      <c r="P6" s="53"/>
      <c r="Q6" s="53"/>
      <c r="R6" s="53"/>
      <c r="S6" s="53"/>
      <c r="T6" s="53"/>
      <c r="U6" s="53"/>
      <c r="V6" s="53"/>
      <c r="W6" s="53"/>
    </row>
    <row r="7" spans="1:25" ht="12" customHeight="1">
      <c r="A7" s="50"/>
      <c r="B7" s="71"/>
      <c r="C7" s="71"/>
      <c r="D7" s="71"/>
      <c r="E7" s="71"/>
      <c r="F7" s="71"/>
      <c r="G7" s="71"/>
      <c r="H7" s="71"/>
      <c r="I7" s="164" t="str">
        <f>'Octavos de Final'!N8</f>
        <v>OF1</v>
      </c>
      <c r="J7" s="165"/>
      <c r="K7" s="166"/>
      <c r="L7" s="107"/>
      <c r="M7" s="71"/>
      <c r="N7" s="71"/>
      <c r="O7" s="53"/>
      <c r="P7" s="53"/>
      <c r="Q7" s="53"/>
      <c r="R7" s="53"/>
      <c r="S7" s="53"/>
      <c r="T7" s="53"/>
      <c r="U7" s="53"/>
      <c r="V7" s="53"/>
      <c r="W7" s="53"/>
    </row>
    <row r="8" spans="1:25" ht="12" customHeight="1">
      <c r="A8" s="73" t="str">
        <f ca="1">IF(OR(I8="en juego",I8="hoy!",I8="finalizado"),"  -&gt;     A","A")</f>
        <v>A</v>
      </c>
      <c r="B8" s="108" t="s">
        <v>117</v>
      </c>
      <c r="C8" s="74">
        <v>40361</v>
      </c>
      <c r="D8" s="75">
        <v>0.66666666666666663</v>
      </c>
      <c r="E8" s="229">
        <f>IF(F4="-",(TEXT(C8,"dd/mm")&amp;" "&amp;TEXT(D8,"hh:mm"))-G4,(TEXT(C8,"dd/mm")&amp;" "&amp;TEXT(D8,"hh:mm"))+G4)</f>
        <v>40361.375</v>
      </c>
      <c r="F8" s="229"/>
      <c r="G8" s="229"/>
      <c r="H8" s="229"/>
      <c r="I8" s="110" t="str">
        <f ca="1">IF(OR(C8="",D8="",C8&lt;$P$4),"",IF(C8=$P$4,IF(AND(D8&lt;=$W$24,$W$24&lt;=(D8+0.08333333333)),"en juego",IF($W$24&lt;D8,"hoy!","finalizado")),IF($P$4&gt;C8,"finalizado","")))</f>
        <v/>
      </c>
      <c r="J8" s="167"/>
      <c r="K8" s="168"/>
      <c r="L8" s="169"/>
      <c r="M8" s="170"/>
      <c r="N8" s="171" t="str">
        <f>IF(AND(I7&lt;&gt;"",I9&lt;&gt;""),IF(OR(J7="",J9="",AND(J7=J9,OR(K7="",K9=""))),"CF1",IF(J7=J9,IF(K7&gt;K9,I7,I9),IF(J7&gt;J9,I7,I9))),"")</f>
        <v>CF1</v>
      </c>
      <c r="O8" s="53"/>
      <c r="P8" s="53"/>
      <c r="Q8" s="53"/>
      <c r="R8" s="53"/>
      <c r="S8" s="53"/>
      <c r="T8" s="53"/>
      <c r="U8" s="53"/>
      <c r="V8" s="53"/>
      <c r="W8" s="53"/>
    </row>
    <row r="9" spans="1:25" ht="12" customHeight="1">
      <c r="A9" s="50"/>
      <c r="B9" s="172"/>
      <c r="C9" s="71"/>
      <c r="D9" s="71"/>
      <c r="E9" s="71"/>
      <c r="F9" s="71"/>
      <c r="G9" s="71"/>
      <c r="H9" s="71"/>
      <c r="I9" s="164" t="str">
        <f>'Octavos de Final'!N12</f>
        <v>OF2</v>
      </c>
      <c r="J9" s="165"/>
      <c r="K9" s="173"/>
      <c r="L9" s="174"/>
      <c r="M9" s="71"/>
      <c r="N9" s="71"/>
      <c r="O9" s="53"/>
      <c r="P9" s="53"/>
      <c r="Q9" s="53"/>
      <c r="R9" s="53"/>
      <c r="S9" s="53"/>
      <c r="T9" s="53"/>
      <c r="U9" s="53"/>
      <c r="V9" s="53"/>
      <c r="W9" s="53"/>
    </row>
    <row r="10" spans="1:25" ht="12" customHeight="1">
      <c r="A10" s="50"/>
      <c r="B10" s="172"/>
      <c r="C10" s="71"/>
      <c r="D10" s="71"/>
      <c r="E10" s="71"/>
      <c r="F10" s="71"/>
      <c r="G10" s="71"/>
      <c r="H10" s="71"/>
      <c r="I10" s="167"/>
      <c r="J10" s="167"/>
      <c r="K10" s="71"/>
      <c r="L10" s="71"/>
      <c r="M10" s="71"/>
      <c r="N10" s="71"/>
      <c r="O10" s="53"/>
      <c r="P10" s="53"/>
      <c r="Q10" s="53"/>
      <c r="R10" s="53"/>
      <c r="S10" s="53"/>
      <c r="T10" s="53"/>
      <c r="U10" s="53"/>
      <c r="V10" s="53"/>
      <c r="W10" s="53"/>
    </row>
    <row r="11" spans="1:25" ht="12" customHeight="1">
      <c r="A11" s="50"/>
      <c r="B11" s="172"/>
      <c r="C11" s="71"/>
      <c r="D11" s="71"/>
      <c r="E11" s="71"/>
      <c r="F11" s="71"/>
      <c r="G11" s="71"/>
      <c r="H11" s="71"/>
      <c r="I11" s="164" t="str">
        <f>'Octavos de Final'!N24</f>
        <v>OF5</v>
      </c>
      <c r="J11" s="165"/>
      <c r="K11" s="166"/>
      <c r="L11" s="107"/>
      <c r="M11" s="71"/>
      <c r="N11" s="71"/>
      <c r="O11" s="53"/>
      <c r="P11" s="53"/>
      <c r="Q11" s="53"/>
      <c r="R11" s="53"/>
      <c r="S11" s="53"/>
      <c r="T11" s="53"/>
      <c r="U11" s="53"/>
      <c r="V11" s="53"/>
      <c r="W11" s="53"/>
    </row>
    <row r="12" spans="1:25" ht="12" customHeight="1">
      <c r="A12" s="73" t="str">
        <f ca="1">IF(OR(I12="en juego",I12="hoy!",I12="finalizado"),"  -&gt;     B","B")</f>
        <v>B</v>
      </c>
      <c r="B12" s="108" t="s">
        <v>112</v>
      </c>
      <c r="C12" s="74">
        <v>40361</v>
      </c>
      <c r="D12" s="75">
        <v>0.85416666666666663</v>
      </c>
      <c r="E12" s="229">
        <f>IF(F4="-",(TEXT(C12,"dd/mm")&amp;" "&amp;TEXT(D12,"hh:mm"))-G4,(TEXT(C12,"dd/mm")&amp;" "&amp;TEXT(D12,"hh:mm"))+G4)</f>
        <v>40361.5625</v>
      </c>
      <c r="F12" s="229"/>
      <c r="G12" s="229"/>
      <c r="H12" s="229"/>
      <c r="I12" s="110" t="str">
        <f ca="1">IF(OR(C12="",D12="",C12&lt;$P$4),"",IF(C12=$P$4,IF(AND(D12&lt;=$W$24,$W$24&lt;=(D12+0.08333333333)),"en juego",IF($W$24&lt;D12,"hoy!","finalizado")),IF($P$4&gt;C12,"finalizado","")))</f>
        <v/>
      </c>
      <c r="J12" s="167"/>
      <c r="K12" s="168"/>
      <c r="L12" s="169"/>
      <c r="M12" s="170"/>
      <c r="N12" s="171" t="str">
        <f>IF(AND(I11&lt;&gt;"",I13&lt;&gt;""),IF(OR(J11="",J13="",AND(J11=J13,OR(K11="",K13=""))),"CF2",IF(J11=J13,IF(K11&gt;K13,I11,I13),IF(J11&gt;J13,I11,I13))),"")</f>
        <v>CF2</v>
      </c>
      <c r="O12" s="53"/>
      <c r="P12" s="53"/>
      <c r="Q12" s="53"/>
      <c r="R12" s="53"/>
      <c r="S12" s="53"/>
      <c r="T12" s="53"/>
      <c r="U12" s="53"/>
      <c r="V12" s="53"/>
      <c r="W12" s="53"/>
    </row>
    <row r="13" spans="1:25" ht="12" customHeight="1">
      <c r="A13" s="50"/>
      <c r="B13" s="172"/>
      <c r="C13" s="71"/>
      <c r="D13" s="71"/>
      <c r="E13" s="71"/>
      <c r="F13" s="71"/>
      <c r="G13" s="71"/>
      <c r="H13" s="71"/>
      <c r="I13" s="164" t="str">
        <f>'Octavos de Final'!N30</f>
        <v>OF6</v>
      </c>
      <c r="J13" s="165"/>
      <c r="K13" s="173"/>
      <c r="L13" s="174"/>
      <c r="M13" s="71"/>
      <c r="N13" s="71"/>
      <c r="O13" s="53"/>
      <c r="P13" s="53"/>
      <c r="Q13" s="53"/>
      <c r="R13" s="53"/>
      <c r="S13" s="53"/>
      <c r="T13" s="53"/>
      <c r="U13" s="53"/>
      <c r="V13" s="53"/>
      <c r="W13" s="53"/>
    </row>
    <row r="14" spans="1:25" ht="12" customHeight="1">
      <c r="A14" s="50"/>
      <c r="B14" s="172"/>
      <c r="C14" s="71"/>
      <c r="D14" s="71"/>
      <c r="E14" s="71"/>
      <c r="F14" s="71"/>
      <c r="G14" s="71"/>
      <c r="H14" s="71"/>
      <c r="I14" s="167"/>
      <c r="J14" s="167"/>
      <c r="K14" s="71"/>
      <c r="L14" s="71"/>
      <c r="M14" s="71"/>
      <c r="N14" s="71"/>
      <c r="O14" s="53"/>
      <c r="P14" s="53"/>
      <c r="Q14" s="53"/>
      <c r="R14" s="53"/>
      <c r="S14" s="53"/>
      <c r="T14" s="53"/>
      <c r="U14" s="53"/>
      <c r="V14" s="53"/>
      <c r="W14" s="53"/>
    </row>
    <row r="15" spans="1:25" ht="12" customHeight="1">
      <c r="A15" s="50"/>
      <c r="B15" s="172"/>
      <c r="C15" s="71"/>
      <c r="D15" s="71"/>
      <c r="E15" s="71"/>
      <c r="F15" s="71"/>
      <c r="G15" s="71"/>
      <c r="H15" s="71"/>
      <c r="I15" s="164" t="str">
        <f>'Octavos de Final'!N16</f>
        <v>OF3</v>
      </c>
      <c r="J15" s="165"/>
      <c r="K15" s="166"/>
      <c r="L15" s="107"/>
      <c r="M15" s="71"/>
      <c r="N15" s="71"/>
      <c r="O15" s="53"/>
      <c r="P15" s="53"/>
      <c r="Q15" s="53"/>
      <c r="R15" s="53"/>
      <c r="S15" s="53"/>
      <c r="T15" s="53"/>
      <c r="U15" s="53"/>
      <c r="V15" s="53"/>
      <c r="W15" s="53"/>
    </row>
    <row r="16" spans="1:25" ht="12" customHeight="1">
      <c r="A16" s="73" t="str">
        <f ca="1">IF(OR(I16="en juego",I16="hoy!",I16="finalizado"),"  -&gt;     C","C")</f>
        <v>C</v>
      </c>
      <c r="B16" s="108" t="s">
        <v>113</v>
      </c>
      <c r="C16" s="74">
        <v>40362</v>
      </c>
      <c r="D16" s="75">
        <v>0.66666666666666663</v>
      </c>
      <c r="E16" s="229">
        <f>IF(F4="-",(TEXT(C16,"dd/mm")&amp;" "&amp;TEXT(D16,"hh:mm"))-G4,(TEXT(C16,"dd/mm")&amp;" "&amp;TEXT(D16,"hh:mm"))+G4)</f>
        <v>40362.375</v>
      </c>
      <c r="F16" s="229"/>
      <c r="G16" s="229"/>
      <c r="H16" s="229"/>
      <c r="I16" s="110" t="str">
        <f ca="1">IF(OR(C16="",D16="",C16&lt;$P$4),"",IF(C16=$P$4,IF(AND(D16&lt;=$W$24,$W$24&lt;=(D16+0.08333333333)),"en juego",IF($W$24&lt;D16,"hoy!","finalizado")),IF($P$4&gt;C16,"finalizado","")))</f>
        <v/>
      </c>
      <c r="J16" s="167"/>
      <c r="K16" s="168"/>
      <c r="L16" s="169"/>
      <c r="M16" s="170"/>
      <c r="N16" s="171" t="str">
        <f>IF(AND(I15&lt;&gt;"",I17&lt;&gt;""),IF(OR(J15="",J17="",AND(J15=J17,OR(K15="",K17=""))),"CF3",IF(J15=J17,IF(K15&gt;K17,I15,I17),IF(J15&gt;J17,I15,I17))),"")</f>
        <v>CF3</v>
      </c>
      <c r="O16" s="53"/>
      <c r="P16" s="53"/>
      <c r="Q16" s="53"/>
      <c r="R16" s="53"/>
      <c r="S16" s="53"/>
      <c r="T16" s="53"/>
      <c r="U16" s="53"/>
      <c r="V16" s="53"/>
      <c r="W16" s="53"/>
    </row>
    <row r="17" spans="1:23" ht="12" customHeight="1">
      <c r="A17" s="50"/>
      <c r="B17" s="172"/>
      <c r="C17" s="71"/>
      <c r="D17" s="71"/>
      <c r="E17" s="71"/>
      <c r="F17" s="71"/>
      <c r="G17" s="71"/>
      <c r="H17" s="71"/>
      <c r="I17" s="164" t="str">
        <f>'Octavos de Final'!N20</f>
        <v>OF4</v>
      </c>
      <c r="J17" s="165"/>
      <c r="K17" s="173"/>
      <c r="L17" s="174"/>
      <c r="M17" s="71"/>
      <c r="N17" s="71"/>
      <c r="O17" s="53"/>
      <c r="P17" s="53"/>
      <c r="Q17" s="53"/>
      <c r="R17" s="53"/>
      <c r="S17" s="53"/>
      <c r="T17" s="53"/>
      <c r="U17" s="53"/>
      <c r="V17" s="53"/>
      <c r="W17" s="53"/>
    </row>
    <row r="18" spans="1:23" ht="12" customHeight="1">
      <c r="A18" s="50"/>
      <c r="B18" s="172"/>
      <c r="C18" s="71"/>
      <c r="D18" s="71"/>
      <c r="E18" s="71"/>
      <c r="F18" s="71"/>
      <c r="G18" s="71"/>
      <c r="H18" s="71"/>
      <c r="I18" s="167"/>
      <c r="J18" s="167"/>
      <c r="K18" s="71"/>
      <c r="L18" s="71"/>
      <c r="M18" s="71"/>
      <c r="N18" s="71"/>
      <c r="O18" s="53"/>
      <c r="P18" s="53"/>
      <c r="Q18" s="53"/>
      <c r="R18" s="53"/>
      <c r="S18" s="53"/>
      <c r="T18" s="53"/>
      <c r="U18" s="53"/>
      <c r="V18" s="53"/>
      <c r="W18" s="53"/>
    </row>
    <row r="19" spans="1:23" ht="12" customHeight="1">
      <c r="A19" s="50"/>
      <c r="B19" s="172"/>
      <c r="C19" s="71"/>
      <c r="D19" s="71"/>
      <c r="E19" s="71"/>
      <c r="F19" s="71"/>
      <c r="G19" s="71"/>
      <c r="H19" s="71"/>
      <c r="I19" s="164" t="str">
        <f>'Octavos de Final'!N34</f>
        <v>OF7</v>
      </c>
      <c r="J19" s="165"/>
      <c r="K19" s="166"/>
      <c r="L19" s="107"/>
      <c r="M19" s="71"/>
      <c r="N19" s="71"/>
      <c r="O19" s="53"/>
      <c r="P19" s="53"/>
      <c r="Q19" s="53"/>
      <c r="R19" s="53"/>
      <c r="S19" s="53"/>
      <c r="T19" s="53"/>
      <c r="U19" s="53"/>
      <c r="V19" s="53"/>
      <c r="W19" s="53"/>
    </row>
    <row r="20" spans="1:23" ht="12" customHeight="1">
      <c r="A20" s="73" t="str">
        <f ca="1">IF(OR(I20="en juego",I20="hoy!",I20="finalizado"),"  -&gt;     D","D")</f>
        <v>D</v>
      </c>
      <c r="B20" s="108" t="s">
        <v>112</v>
      </c>
      <c r="C20" s="74">
        <v>40362</v>
      </c>
      <c r="D20" s="75">
        <v>0.85416666666666663</v>
      </c>
      <c r="E20" s="229">
        <f>IF(F4="-",(TEXT(C20,"dd/mm")&amp;" "&amp;TEXT(D20,"hh:mm"))-G4,(TEXT(C20,"dd/mm")&amp;" "&amp;TEXT(D20,"hh:mm"))+G4)</f>
        <v>40362.5625</v>
      </c>
      <c r="F20" s="229"/>
      <c r="G20" s="229"/>
      <c r="H20" s="229"/>
      <c r="I20" s="110" t="str">
        <f ca="1">IF(OR(C20="",D20="",C20&lt;$P$4),"",IF(C20=$P$4,IF(AND(D20&lt;=$W$24,$W$24&lt;=(D20+0.08333333333)),"en juego",IF($W$24&lt;D20,"hoy!","finalizado")),IF($P$4&gt;C20,"finalizado","")))</f>
        <v/>
      </c>
      <c r="J20" s="167"/>
      <c r="K20" s="168"/>
      <c r="L20" s="169"/>
      <c r="M20" s="170"/>
      <c r="N20" s="171" t="str">
        <f>IF(AND(I19&lt;&gt;"",I21&lt;&gt;""),IF(OR(J19="",J21="",AND(J19=J21,OR(K19="",K21=""))),"CF4",IF(J19=J21,IF(K19&gt;K21,I19,I21),IF(J19&gt;J21,I19,I21))),"")</f>
        <v>CF4</v>
      </c>
      <c r="O20" s="53"/>
      <c r="P20" s="53"/>
      <c r="Q20" s="53"/>
      <c r="R20" s="53"/>
      <c r="S20" s="53"/>
      <c r="T20" s="53"/>
      <c r="U20" s="53"/>
      <c r="V20" s="53"/>
      <c r="W20" s="53"/>
    </row>
    <row r="21" spans="1:23" ht="12" customHeight="1">
      <c r="A21" s="50"/>
      <c r="B21" s="71"/>
      <c r="C21" s="71"/>
      <c r="D21" s="71"/>
      <c r="E21" s="71"/>
      <c r="F21" s="71"/>
      <c r="G21" s="71"/>
      <c r="H21" s="71"/>
      <c r="I21" s="164" t="str">
        <f>'Octavos de Final'!N38</f>
        <v>OF8</v>
      </c>
      <c r="J21" s="165"/>
      <c r="K21" s="173"/>
      <c r="L21" s="174"/>
      <c r="M21" s="71"/>
      <c r="N21" s="71"/>
      <c r="O21" s="53"/>
      <c r="P21" s="53"/>
      <c r="Q21" s="53"/>
      <c r="R21" s="53"/>
      <c r="S21" s="53"/>
      <c r="T21" s="53"/>
      <c r="U21" s="53"/>
      <c r="V21" s="53"/>
      <c r="W21" s="53"/>
    </row>
    <row r="22" spans="1:23" ht="15" customHeight="1">
      <c r="A22" s="50"/>
      <c r="B22" s="51"/>
      <c r="C22" s="51"/>
      <c r="D22" s="51"/>
      <c r="E22" s="51"/>
      <c r="F22" s="51"/>
      <c r="G22" s="51"/>
      <c r="H22" s="51"/>
      <c r="I22" s="52"/>
      <c r="J22" s="52"/>
      <c r="K22" s="52"/>
      <c r="L22" s="52"/>
      <c r="M22" s="52"/>
      <c r="N22" s="52"/>
      <c r="O22" s="53"/>
      <c r="P22" s="53"/>
      <c r="Q22" s="53"/>
      <c r="R22" s="53"/>
      <c r="S22" s="53"/>
      <c r="T22" s="53"/>
      <c r="U22" s="53"/>
      <c r="V22" s="53"/>
      <c r="W22" s="53"/>
    </row>
    <row r="23" spans="1:23" hidden="1">
      <c r="A23" s="54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3"/>
      <c r="P23" s="53"/>
      <c r="Q23" s="53"/>
      <c r="R23" s="53"/>
      <c r="S23" s="53"/>
      <c r="T23" s="53"/>
      <c r="U23" s="53"/>
      <c r="V23" s="82">
        <f ca="1">HOUR(Q4)</f>
        <v>15</v>
      </c>
      <c r="W23" s="82">
        <f ca="1">MINUTE(Q4)</f>
        <v>22</v>
      </c>
    </row>
    <row r="24" spans="1:23" hidden="1">
      <c r="A24" s="54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3"/>
      <c r="P24" s="53"/>
      <c r="Q24" s="53"/>
      <c r="R24" s="53"/>
      <c r="S24" s="53"/>
      <c r="T24" s="53"/>
      <c r="U24" s="53"/>
      <c r="V24" s="82"/>
      <c r="W24" s="90">
        <f ca="1">TIME(V23,W23,0)</f>
        <v>0.64027777777777783</v>
      </c>
    </row>
    <row r="25" spans="1:23" ht="15" customHeight="1">
      <c r="A25" s="55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</row>
    <row r="26" spans="1:2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</row>
    <row r="27" spans="1:23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</row>
    <row r="28" spans="1:23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</row>
    <row r="29" spans="1:23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</row>
    <row r="30" spans="1:23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</row>
    <row r="31" spans="1:23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</row>
    <row r="32" spans="1:23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</row>
    <row r="33" spans="1:23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</row>
    <row r="34" spans="1:23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</row>
    <row r="35" spans="1:23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</row>
    <row r="36" spans="1:23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</row>
    <row r="37" spans="1:23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</row>
    <row r="38" spans="1:23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</row>
    <row r="39" spans="1:23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</row>
    <row r="40" spans="1:23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</row>
    <row r="41" spans="1:23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</row>
    <row r="42" spans="1:23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</row>
    <row r="43" spans="1:23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</row>
    <row r="44" spans="1:23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</row>
    <row r="45" spans="1:23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</row>
    <row r="46" spans="1:23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</row>
    <row r="47" spans="1:23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</row>
    <row r="48" spans="1:23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</row>
    <row r="49" spans="1:23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</row>
    <row r="50" spans="1:23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</row>
    <row r="51" spans="1:23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</row>
    <row r="52" spans="1:23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</row>
    <row r="53" spans="1:23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</row>
    <row r="54" spans="1:23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</row>
    <row r="55" spans="1:23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</row>
    <row r="56" spans="1:23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</row>
    <row r="57" spans="1:23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</row>
    <row r="58" spans="1:23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</row>
    <row r="59" spans="1:23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</row>
    <row r="60" spans="1:23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</row>
    <row r="61" spans="1:23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</row>
    <row r="62" spans="1:23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</row>
    <row r="63" spans="1:23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</row>
    <row r="64" spans="1:23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</row>
    <row r="65" spans="1:23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</row>
    <row r="66" spans="1:23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</row>
    <row r="67" spans="1:23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</row>
    <row r="68" spans="1:23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</row>
    <row r="69" spans="1:23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</row>
    <row r="70" spans="1:23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</row>
    <row r="71" spans="1:23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</row>
    <row r="72" spans="1:23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</row>
    <row r="73" spans="1:23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</row>
    <row r="74" spans="1:23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</row>
    <row r="75" spans="1:23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</row>
    <row r="76" spans="1:23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</row>
    <row r="77" spans="1:23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</row>
    <row r="78" spans="1:23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</row>
    <row r="79" spans="1:23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</row>
    <row r="80" spans="1:23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</row>
    <row r="81" spans="1:23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</row>
    <row r="82" spans="1:23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</row>
    <row r="83" spans="1:23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</row>
    <row r="84" spans="1:23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</row>
    <row r="85" spans="1:23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</row>
    <row r="86" spans="1:23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</row>
    <row r="87" spans="1:23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</row>
    <row r="88" spans="1:23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</row>
    <row r="89" spans="1:23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</row>
    <row r="90" spans="1:23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</row>
    <row r="91" spans="1:23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</row>
    <row r="92" spans="1:23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</row>
    <row r="93" spans="1:23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</row>
    <row r="94" spans="1:23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</row>
    <row r="95" spans="1:23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</row>
    <row r="96" spans="1:23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</row>
    <row r="97" spans="1:23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</row>
    <row r="98" spans="1:23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</row>
    <row r="99" spans="1:23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</row>
    <row r="100" spans="1:23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</row>
    <row r="101" spans="1:23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</row>
    <row r="102" spans="1:23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</row>
    <row r="103" spans="1:23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</row>
    <row r="104" spans="1:23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</row>
    <row r="105" spans="1:23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</row>
    <row r="106" spans="1:23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</row>
    <row r="107" spans="1:23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</row>
    <row r="108" spans="1:23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</row>
    <row r="109" spans="1:23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</row>
    <row r="110" spans="1:23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</row>
    <row r="111" spans="1:23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</row>
    <row r="112" spans="1:23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</row>
    <row r="113" spans="1:23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</row>
    <row r="114" spans="1:23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</row>
    <row r="115" spans="1:23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</row>
    <row r="116" spans="1:23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</row>
    <row r="117" spans="1:23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</row>
    <row r="118" spans="1:23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</row>
    <row r="119" spans="1:23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</row>
    <row r="120" spans="1:23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</row>
    <row r="121" spans="1:23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</row>
    <row r="122" spans="1:23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</row>
    <row r="123" spans="1:23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</row>
    <row r="124" spans="1:23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</row>
    <row r="125" spans="1:23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</row>
    <row r="126" spans="1:23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</row>
    <row r="127" spans="1:23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</row>
    <row r="128" spans="1:23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</row>
    <row r="129" spans="1:23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</row>
    <row r="130" spans="1:23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</row>
    <row r="131" spans="1:23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</row>
    <row r="132" spans="1:23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</row>
    <row r="133" spans="1:23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</row>
    <row r="134" spans="1:23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</row>
    <row r="135" spans="1:23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</row>
    <row r="136" spans="1:23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</row>
    <row r="137" spans="1:23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</row>
    <row r="138" spans="1:23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</row>
    <row r="139" spans="1:23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</row>
    <row r="140" spans="1:23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</row>
    <row r="141" spans="1:23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</row>
    <row r="142" spans="1:23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</row>
    <row r="143" spans="1:23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</row>
    <row r="144" spans="1:23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</row>
    <row r="145" spans="1:23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</row>
    <row r="146" spans="1:23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</row>
    <row r="147" spans="1:23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</row>
    <row r="148" spans="1:23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</row>
    <row r="149" spans="1:23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</row>
    <row r="150" spans="1:23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</row>
    <row r="151" spans="1:23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</row>
    <row r="152" spans="1:23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</row>
    <row r="153" spans="1:23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</row>
    <row r="154" spans="1:23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</row>
    <row r="155" spans="1:23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</row>
    <row r="156" spans="1:23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</row>
    <row r="157" spans="1:23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</row>
    <row r="158" spans="1:23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</row>
    <row r="159" spans="1:23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</row>
    <row r="160" spans="1:23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</row>
    <row r="161" spans="1:23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</row>
    <row r="162" spans="1:23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</row>
    <row r="163" spans="1:23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</row>
    <row r="164" spans="1:23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</row>
    <row r="165" spans="1:23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</row>
    <row r="166" spans="1:23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</row>
    <row r="167" spans="1:23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</row>
    <row r="168" spans="1:23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</row>
    <row r="169" spans="1:23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</row>
    <row r="170" spans="1:23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</row>
    <row r="171" spans="1:23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</row>
    <row r="172" spans="1:23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</row>
    <row r="173" spans="1:23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</row>
    <row r="174" spans="1:23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</row>
    <row r="175" spans="1:23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</row>
    <row r="176" spans="1:23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</row>
    <row r="177" spans="1:23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</row>
    <row r="178" spans="1:23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</row>
    <row r="179" spans="1:23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</row>
    <row r="180" spans="1:23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</row>
    <row r="181" spans="1:23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</row>
    <row r="182" spans="1:23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</row>
    <row r="183" spans="1:23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</row>
    <row r="184" spans="1:23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</row>
    <row r="185" spans="1:23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</row>
    <row r="186" spans="1:23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</row>
    <row r="187" spans="1:23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</row>
    <row r="188" spans="1:23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</row>
    <row r="189" spans="1:23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</row>
    <row r="190" spans="1:23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</row>
    <row r="191" spans="1:23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</row>
    <row r="192" spans="1:23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</row>
    <row r="193" spans="1:23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</row>
    <row r="194" spans="1:23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</row>
    <row r="195" spans="1:23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</row>
    <row r="196" spans="1:23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</row>
    <row r="197" spans="1:23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</row>
    <row r="198" spans="1:23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</row>
    <row r="199" spans="1:23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</row>
    <row r="200" spans="1:23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</row>
    <row r="201" spans="1:23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</row>
    <row r="202" spans="1:23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</row>
    <row r="203" spans="1:23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</row>
    <row r="204" spans="1:23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</row>
    <row r="205" spans="1:23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</row>
    <row r="206" spans="1:23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</row>
    <row r="207" spans="1:23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</row>
    <row r="208" spans="1:23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</row>
    <row r="209" spans="1:23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</row>
    <row r="210" spans="1:23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</row>
    <row r="211" spans="1:23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</row>
    <row r="212" spans="1:23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</row>
    <row r="213" spans="1:23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</row>
    <row r="214" spans="1:23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</row>
    <row r="215" spans="1:23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</row>
    <row r="216" spans="1:23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</row>
    <row r="217" spans="1:23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</row>
    <row r="218" spans="1:23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</row>
    <row r="219" spans="1:23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</row>
    <row r="220" spans="1:23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</row>
    <row r="221" spans="1:23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</row>
    <row r="222" spans="1:23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</row>
    <row r="223" spans="1:23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</row>
    <row r="224" spans="1:23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</row>
    <row r="225" spans="1:23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</row>
    <row r="226" spans="1:23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</row>
    <row r="227" spans="1:23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</row>
    <row r="228" spans="1:23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</row>
    <row r="229" spans="1:23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</row>
    <row r="230" spans="1:23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</row>
    <row r="231" spans="1:23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</row>
    <row r="232" spans="1:23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</row>
    <row r="233" spans="1:23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</row>
    <row r="234" spans="1:23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</row>
    <row r="235" spans="1:23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</row>
    <row r="236" spans="1:23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</row>
    <row r="237" spans="1:23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</row>
    <row r="238" spans="1:23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</row>
    <row r="239" spans="1:23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</row>
    <row r="240" spans="1:23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</row>
    <row r="241" spans="1:23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</row>
    <row r="242" spans="1:23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</row>
    <row r="243" spans="1:23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</row>
    <row r="244" spans="1:23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</row>
    <row r="245" spans="1:23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</row>
    <row r="246" spans="1:23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</row>
    <row r="247" spans="1:23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</row>
    <row r="248" spans="1:23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</row>
    <row r="249" spans="1:23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</row>
    <row r="250" spans="1:23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</row>
    <row r="251" spans="1:23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</row>
    <row r="252" spans="1:23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</row>
    <row r="253" spans="1:23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</row>
    <row r="254" spans="1:23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</row>
    <row r="255" spans="1:23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</row>
    <row r="256" spans="1:23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</row>
    <row r="257" spans="1:23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</row>
    <row r="258" spans="1:23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</row>
    <row r="259" spans="1:23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</row>
    <row r="260" spans="1:23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</row>
    <row r="261" spans="1:23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</row>
    <row r="262" spans="1:23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</row>
    <row r="263" spans="1:23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</row>
    <row r="264" spans="1:23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</row>
    <row r="265" spans="1:23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</row>
    <row r="266" spans="1:23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</row>
    <row r="267" spans="1:23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</row>
    <row r="268" spans="1:23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</row>
    <row r="269" spans="1:23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</row>
    <row r="270" spans="1:23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</row>
    <row r="271" spans="1:23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</row>
    <row r="272" spans="1:23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</row>
    <row r="273" spans="1:23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</row>
    <row r="274" spans="1:23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</row>
    <row r="275" spans="1:23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</row>
    <row r="276" spans="1:23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</row>
    <row r="277" spans="1:23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</row>
    <row r="278" spans="1:23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</row>
    <row r="279" spans="1:23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</row>
    <row r="280" spans="1:23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</row>
    <row r="281" spans="1:23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</row>
    <row r="282" spans="1:23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</row>
    <row r="283" spans="1:23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</row>
    <row r="284" spans="1:23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</row>
    <row r="285" spans="1:23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</row>
    <row r="286" spans="1:23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</row>
    <row r="287" spans="1:23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</row>
    <row r="288" spans="1:23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</row>
    <row r="289" spans="1:23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</row>
    <row r="290" spans="1:23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</row>
    <row r="291" spans="1:23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</row>
    <row r="292" spans="1:23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</row>
    <row r="293" spans="1:23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</row>
    <row r="294" spans="1:23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</row>
    <row r="295" spans="1:23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</row>
    <row r="296" spans="1:23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</row>
    <row r="297" spans="1:23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</row>
    <row r="298" spans="1:23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</row>
    <row r="299" spans="1:23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</row>
    <row r="300" spans="1:23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</row>
    <row r="301" spans="1:23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</row>
    <row r="302" spans="1:23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</row>
    <row r="303" spans="1:23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</row>
    <row r="304" spans="1:23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</row>
    <row r="305" spans="1:23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</row>
    <row r="306" spans="1:23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</row>
    <row r="307" spans="1:23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</row>
    <row r="308" spans="1:23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</row>
    <row r="309" spans="1:23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</row>
    <row r="310" spans="1:23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</row>
    <row r="311" spans="1:23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</row>
    <row r="312" spans="1:23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</row>
    <row r="313" spans="1:23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</row>
    <row r="314" spans="1:23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</row>
    <row r="315" spans="1:23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</row>
    <row r="316" spans="1:23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</row>
    <row r="317" spans="1:23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</row>
    <row r="318" spans="1:23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</row>
    <row r="319" spans="1:23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</row>
    <row r="320" spans="1:23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</row>
    <row r="321" spans="1:23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</row>
    <row r="322" spans="1:23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</row>
    <row r="323" spans="1:23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</row>
    <row r="324" spans="1:23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</row>
    <row r="325" spans="1:23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</row>
    <row r="326" spans="1:23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</row>
    <row r="327" spans="1:23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</row>
    <row r="328" spans="1:23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</row>
    <row r="329" spans="1:23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</row>
    <row r="330" spans="1:23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</row>
    <row r="331" spans="1:23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</row>
    <row r="332" spans="1:23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</row>
    <row r="333" spans="1:23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</row>
    <row r="334" spans="1:23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</row>
    <row r="335" spans="1:23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</row>
    <row r="336" spans="1:23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</row>
    <row r="337" spans="1:23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</row>
    <row r="338" spans="1:23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</row>
    <row r="339" spans="1:23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</row>
    <row r="340" spans="1:23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</row>
    <row r="341" spans="1:23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</row>
    <row r="342" spans="1:23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</row>
    <row r="343" spans="1:23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</row>
    <row r="344" spans="1:23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</row>
    <row r="345" spans="1:23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</row>
    <row r="346" spans="1:23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</row>
    <row r="347" spans="1:23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</row>
    <row r="348" spans="1:23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</row>
    <row r="349" spans="1:23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</row>
    <row r="350" spans="1:23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</row>
    <row r="351" spans="1:23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</row>
    <row r="352" spans="1:23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</row>
    <row r="353" spans="1:23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</row>
    <row r="354" spans="1:23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</row>
    <row r="355" spans="1:23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</row>
    <row r="356" spans="1:23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</row>
    <row r="357" spans="1:23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</row>
    <row r="358" spans="1:23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</row>
    <row r="359" spans="1:23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</row>
    <row r="360" spans="1:23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</row>
    <row r="361" spans="1:23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</row>
    <row r="362" spans="1:23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</row>
    <row r="363" spans="1:23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</row>
    <row r="364" spans="1:23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</row>
    <row r="365" spans="1:23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</row>
    <row r="366" spans="1:23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</row>
    <row r="367" spans="1:23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</row>
    <row r="368" spans="1:23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</row>
    <row r="369" spans="1:23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</row>
    <row r="370" spans="1:23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</row>
    <row r="371" spans="1:23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</row>
    <row r="372" spans="1:23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</row>
    <row r="373" spans="1:23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</row>
    <row r="374" spans="1:23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</row>
    <row r="375" spans="1:23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</row>
    <row r="376" spans="1:23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</row>
    <row r="377" spans="1:23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</row>
    <row r="378" spans="1:23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</row>
    <row r="379" spans="1:23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</row>
    <row r="380" spans="1:23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</row>
    <row r="381" spans="1:23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</row>
    <row r="382" spans="1:23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</row>
    <row r="383" spans="1:23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</row>
    <row r="384" spans="1:23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</row>
    <row r="385" spans="1:23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</row>
    <row r="386" spans="1:23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</row>
    <row r="387" spans="1:23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</row>
    <row r="388" spans="1:23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</row>
    <row r="389" spans="1:23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</row>
    <row r="390" spans="1:23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</row>
    <row r="391" spans="1:23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</row>
    <row r="392" spans="1:23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</row>
    <row r="393" spans="1:23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</row>
    <row r="394" spans="1:23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</row>
    <row r="395" spans="1:23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</row>
    <row r="396" spans="1:23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</row>
    <row r="397" spans="1:23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</row>
    <row r="398" spans="1:23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</row>
    <row r="399" spans="1:23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</row>
    <row r="400" spans="1:23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</row>
    <row r="401" spans="1:23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</row>
    <row r="402" spans="1:23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</row>
    <row r="403" spans="1:23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</row>
    <row r="404" spans="1:23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</row>
    <row r="405" spans="1:23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</row>
    <row r="406" spans="1:23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</row>
    <row r="407" spans="1:23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</row>
    <row r="408" spans="1:23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</row>
    <row r="409" spans="1:23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</row>
    <row r="410" spans="1:23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</row>
    <row r="411" spans="1:23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</row>
    <row r="412" spans="1:23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</row>
    <row r="413" spans="1:23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</row>
    <row r="414" spans="1:23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</row>
    <row r="415" spans="1:23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</row>
    <row r="416" spans="1:23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</row>
    <row r="417" spans="1:23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</row>
    <row r="418" spans="1:23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</row>
    <row r="419" spans="1:23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</row>
    <row r="420" spans="1:23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</row>
    <row r="421" spans="1:23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</row>
    <row r="422" spans="1:23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</row>
    <row r="423" spans="1:23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</row>
    <row r="424" spans="1:23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</row>
    <row r="425" spans="1:23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</row>
    <row r="426" spans="1:23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</row>
    <row r="427" spans="1:23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</row>
    <row r="428" spans="1:23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</row>
    <row r="429" spans="1:23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</row>
    <row r="430" spans="1:23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</row>
    <row r="431" spans="1:23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</row>
    <row r="432" spans="1:23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</row>
    <row r="433" spans="1:23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</row>
    <row r="434" spans="1:23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</row>
    <row r="435" spans="1:23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</row>
    <row r="436" spans="1:23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</row>
    <row r="437" spans="1:23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</row>
    <row r="438" spans="1:23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</row>
    <row r="439" spans="1:23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</row>
    <row r="440" spans="1:23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</row>
    <row r="441" spans="1:23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</row>
    <row r="442" spans="1:23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</row>
    <row r="443" spans="1:23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</row>
    <row r="444" spans="1:23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</row>
    <row r="445" spans="1:23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</row>
    <row r="446" spans="1:23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</row>
    <row r="447" spans="1:23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</row>
    <row r="448" spans="1:23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</row>
    <row r="449" spans="1:23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</row>
    <row r="450" spans="1:23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</row>
    <row r="451" spans="1:23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</row>
    <row r="452" spans="1:23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</row>
    <row r="453" spans="1:23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</row>
    <row r="454" spans="1:23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</row>
    <row r="455" spans="1:23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</row>
    <row r="456" spans="1:23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</row>
    <row r="457" spans="1:23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</row>
    <row r="458" spans="1:23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</row>
    <row r="459" spans="1:23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</row>
    <row r="460" spans="1:23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</row>
    <row r="461" spans="1:23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</row>
    <row r="462" spans="1:23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</row>
    <row r="463" spans="1:23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</row>
    <row r="464" spans="1:23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</row>
    <row r="465" spans="1:23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</row>
    <row r="466" spans="1:23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</row>
    <row r="467" spans="1:23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</row>
    <row r="468" spans="1:23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</row>
    <row r="469" spans="1:23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</row>
    <row r="470" spans="1:23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</row>
    <row r="471" spans="1:23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</row>
    <row r="472" spans="1:23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</row>
    <row r="473" spans="1:23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</row>
    <row r="474" spans="1:23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</row>
    <row r="475" spans="1:23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</row>
    <row r="476" spans="1:23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</row>
    <row r="477" spans="1:23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</row>
    <row r="478" spans="1:23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</row>
    <row r="479" spans="1:23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</row>
    <row r="480" spans="1:23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</row>
    <row r="481" spans="1:16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</row>
    <row r="482" spans="1:16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</row>
    <row r="483" spans="1:16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</row>
    <row r="484" spans="1:16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</row>
    <row r="485" spans="1:16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</row>
    <row r="486" spans="1:16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</row>
    <row r="487" spans="1:16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</row>
    <row r="488" spans="1:16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</row>
    <row r="489" spans="1:16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</row>
    <row r="490" spans="1:16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</row>
    <row r="491" spans="1:16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</row>
    <row r="492" spans="1:16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</row>
    <row r="493" spans="1:16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</row>
    <row r="494" spans="1:16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</row>
    <row r="495" spans="1:16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</row>
    <row r="496" spans="1:16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</row>
    <row r="497" spans="1:16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</row>
    <row r="498" spans="1:16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</row>
    <row r="499" spans="1:16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</row>
    <row r="500" spans="1:16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</row>
    <row r="501" spans="1:16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</row>
    <row r="502" spans="1:16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</row>
    <row r="503" spans="1:16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</row>
    <row r="504" spans="1:16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</row>
    <row r="505" spans="1:16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</row>
    <row r="506" spans="1:16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</row>
    <row r="507" spans="1:16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</row>
    <row r="508" spans="1:16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</row>
    <row r="509" spans="1:16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</row>
    <row r="510" spans="1:16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</row>
    <row r="511" spans="1:16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</row>
    <row r="512" spans="1:16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</row>
    <row r="513" spans="1:16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</row>
    <row r="514" spans="1:16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</row>
    <row r="515" spans="1:16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</row>
    <row r="516" spans="1:16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</row>
    <row r="517" spans="1:16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</row>
    <row r="518" spans="1:16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</row>
    <row r="519" spans="1:16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</row>
    <row r="520" spans="1:16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</row>
    <row r="521" spans="1:16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</row>
    <row r="522" spans="1:16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</row>
    <row r="523" spans="1:16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</row>
    <row r="524" spans="1:16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</row>
    <row r="525" spans="1:16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</row>
    <row r="526" spans="1:16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</row>
    <row r="527" spans="1:16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</row>
    <row r="528" spans="1:16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</row>
    <row r="529" spans="1:16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</row>
    <row r="530" spans="1:16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</row>
    <row r="531" spans="1:16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</row>
    <row r="532" spans="1:16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</row>
    <row r="533" spans="1:16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</row>
    <row r="534" spans="1:16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</row>
    <row r="535" spans="1:16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</row>
    <row r="536" spans="1:16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</row>
    <row r="537" spans="1:16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</row>
    <row r="538" spans="1:16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</row>
    <row r="539" spans="1:16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</row>
    <row r="540" spans="1:16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</row>
    <row r="541" spans="1:16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</row>
    <row r="542" spans="1:16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</row>
    <row r="543" spans="1:16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</row>
    <row r="544" spans="1:16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</row>
    <row r="545" spans="1:16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</row>
    <row r="546" spans="1:16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</row>
    <row r="547" spans="1:16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</row>
    <row r="548" spans="1:16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</row>
    <row r="549" spans="1:16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</row>
    <row r="550" spans="1:16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</row>
    <row r="551" spans="1:16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</row>
    <row r="552" spans="1:16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</row>
    <row r="553" spans="1:16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</row>
    <row r="554" spans="1:16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</row>
    <row r="555" spans="1:16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</row>
    <row r="556" spans="1:16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</row>
    <row r="557" spans="1:16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</row>
    <row r="558" spans="1:16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</row>
    <row r="559" spans="1:16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</row>
    <row r="560" spans="1:16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</row>
    <row r="561" spans="1:16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</row>
    <row r="562" spans="1:16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</row>
    <row r="563" spans="1:16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</row>
    <row r="564" spans="1:16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</row>
    <row r="565" spans="1:16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</row>
    <row r="566" spans="1:16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</row>
    <row r="567" spans="1:16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</row>
    <row r="568" spans="1:16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</row>
    <row r="569" spans="1:16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</row>
    <row r="570" spans="1:16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</row>
    <row r="571" spans="1:16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</row>
    <row r="572" spans="1:16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</row>
    <row r="573" spans="1:16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</row>
    <row r="574" spans="1:16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</row>
    <row r="575" spans="1:16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</row>
    <row r="576" spans="1:16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</row>
    <row r="577" spans="1:16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</row>
    <row r="578" spans="1:16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</row>
    <row r="579" spans="1:16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</row>
    <row r="580" spans="1:16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</row>
    <row r="581" spans="1:16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</row>
    <row r="582" spans="1:16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</row>
    <row r="583" spans="1:16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</row>
    <row r="584" spans="1:16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</row>
    <row r="585" spans="1:16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</row>
    <row r="586" spans="1:16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</row>
    <row r="587" spans="1:16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</row>
    <row r="588" spans="1:16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</row>
    <row r="589" spans="1:16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</row>
    <row r="590" spans="1:16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</row>
    <row r="591" spans="1:16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</row>
    <row r="592" spans="1:16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</row>
    <row r="593" spans="1:16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</row>
    <row r="594" spans="1:16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</row>
    <row r="595" spans="1:16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</row>
    <row r="596" spans="1:16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</row>
    <row r="597" spans="1:16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</row>
    <row r="598" spans="1:16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</row>
    <row r="599" spans="1:16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</row>
    <row r="600" spans="1:16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</row>
    <row r="601" spans="1:16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</row>
    <row r="602" spans="1:16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</row>
    <row r="603" spans="1:16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</row>
    <row r="604" spans="1:16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</row>
    <row r="605" spans="1:16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</row>
    <row r="606" spans="1:16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</row>
    <row r="607" spans="1:16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</row>
    <row r="608" spans="1:16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</row>
    <row r="609" spans="1:16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</row>
    <row r="610" spans="1:16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</row>
    <row r="611" spans="1:16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</row>
    <row r="612" spans="1:16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</row>
    <row r="613" spans="1:16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</row>
    <row r="614" spans="1:16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</row>
    <row r="615" spans="1:16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</row>
    <row r="616" spans="1:16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</row>
    <row r="617" spans="1:16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</row>
    <row r="618" spans="1:16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</row>
    <row r="619" spans="1:16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</row>
    <row r="620" spans="1:16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</row>
    <row r="621" spans="1:16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</row>
    <row r="622" spans="1:16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</row>
    <row r="623" spans="1:16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</row>
    <row r="624" spans="1:16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</row>
    <row r="625" spans="1:16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</row>
    <row r="626" spans="1:16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</row>
    <row r="627" spans="1:16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</row>
    <row r="628" spans="1:16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</row>
    <row r="629" spans="1:16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</row>
    <row r="630" spans="1:16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</row>
    <row r="631" spans="1:16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</row>
    <row r="632" spans="1:16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</row>
    <row r="633" spans="1:16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</row>
    <row r="634" spans="1:16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</row>
    <row r="635" spans="1:16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</row>
    <row r="636" spans="1:16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</row>
    <row r="637" spans="1:16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</row>
    <row r="638" spans="1:16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</row>
    <row r="639" spans="1:16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</row>
    <row r="640" spans="1:16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</row>
    <row r="641" spans="1:16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</row>
    <row r="642" spans="1:16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</row>
    <row r="643" spans="1:16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</row>
    <row r="644" spans="1:16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</row>
    <row r="645" spans="1:16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</row>
    <row r="646" spans="1:16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</row>
    <row r="647" spans="1:16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</row>
    <row r="648" spans="1:16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</row>
    <row r="649" spans="1:16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</row>
    <row r="650" spans="1:16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</row>
    <row r="651" spans="1:16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</row>
    <row r="652" spans="1:16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</row>
    <row r="653" spans="1:16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</row>
    <row r="654" spans="1:16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</row>
    <row r="655" spans="1:16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</row>
    <row r="656" spans="1:16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</row>
    <row r="657" spans="1:16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</row>
    <row r="658" spans="1:16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</row>
    <row r="659" spans="1:16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</row>
    <row r="660" spans="1:16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</row>
    <row r="661" spans="1:16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</row>
    <row r="662" spans="1:16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</row>
    <row r="663" spans="1:16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</row>
    <row r="664" spans="1:16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</row>
    <row r="665" spans="1:16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</row>
    <row r="666" spans="1:16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</row>
    <row r="667" spans="1:16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</row>
    <row r="668" spans="1:16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</row>
    <row r="669" spans="1:16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</row>
    <row r="670" spans="1:16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</row>
    <row r="671" spans="1:16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</row>
    <row r="672" spans="1:16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</row>
    <row r="673" spans="1:16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</row>
    <row r="674" spans="1:16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</row>
    <row r="675" spans="1:16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</row>
    <row r="676" spans="1:16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</row>
    <row r="677" spans="1:16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</row>
    <row r="678" spans="1:16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</row>
    <row r="679" spans="1:16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</row>
    <row r="680" spans="1:16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</row>
    <row r="681" spans="1:16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</row>
    <row r="682" spans="1:16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</row>
    <row r="683" spans="1:16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</row>
    <row r="684" spans="1:16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</row>
    <row r="685" spans="1:16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</row>
    <row r="686" spans="1:16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</row>
    <row r="687" spans="1:16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</row>
    <row r="688" spans="1:16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</row>
    <row r="689" spans="1:16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</row>
  </sheetData>
  <sheetProtection sheet="1" objects="1" scenarios="1"/>
  <mergeCells count="10">
    <mergeCell ref="K5:L5"/>
    <mergeCell ref="A1:S2"/>
    <mergeCell ref="E5:H5"/>
    <mergeCell ref="C4:E4"/>
    <mergeCell ref="G4:H4"/>
    <mergeCell ref="E8:H8"/>
    <mergeCell ref="E12:H12"/>
    <mergeCell ref="E16:H16"/>
    <mergeCell ref="E20:H20"/>
    <mergeCell ref="I5:J5"/>
  </mergeCells>
  <phoneticPr fontId="31" type="noConversion"/>
  <conditionalFormatting sqref="K7 K9">
    <cfRule type="expression" dxfId="36" priority="12" stopIfTrue="1">
      <formula>IF(AND($J$7=$J$9,$J$7&lt;&gt;"",$J$9&lt;&gt;""),1,0)</formula>
    </cfRule>
  </conditionalFormatting>
  <conditionalFormatting sqref="K11 K13">
    <cfRule type="expression" dxfId="35" priority="13" stopIfTrue="1">
      <formula>IF(AND($J$11=$J$13,$J$11&lt;&gt;"",$J$13&lt;&gt;""),1,0)</formula>
    </cfRule>
  </conditionalFormatting>
  <conditionalFormatting sqref="K15 K17">
    <cfRule type="expression" dxfId="34" priority="14" stopIfTrue="1">
      <formula>IF(AND($J$15=$J$17,$J$15&lt;&gt;"",$J$17&lt;&gt;""),1,0)</formula>
    </cfRule>
  </conditionalFormatting>
  <conditionalFormatting sqref="K19 K21">
    <cfRule type="expression" dxfId="33" priority="15" stopIfTrue="1">
      <formula>IF(AND($J$19=$J$21,$J$19&lt;&gt;"",$J$21&lt;&gt;""),1,0)</formula>
    </cfRule>
  </conditionalFormatting>
  <conditionalFormatting sqref="A8:I8 C12 D16:H16">
    <cfRule type="expression" dxfId="32" priority="16" stopIfTrue="1">
      <formula>IF(OR($I$8="en juego",$I$8="hoy!"),1,0)</formula>
    </cfRule>
  </conditionalFormatting>
  <conditionalFormatting sqref="A12:B12 D12:I12 D20:H20">
    <cfRule type="expression" dxfId="31" priority="17" stopIfTrue="1">
      <formula>IF(OR($I$12="en juego",$I$12="hoy!"),1,0)</formula>
    </cfRule>
  </conditionalFormatting>
  <conditionalFormatting sqref="A16:C16 I16 C20">
    <cfRule type="expression" dxfId="30" priority="18" stopIfTrue="1">
      <formula>IF(OR($I$16="en juego",$I$16="hoy!"),1,0)</formula>
    </cfRule>
  </conditionalFormatting>
  <conditionalFormatting sqref="A20:B20 I20">
    <cfRule type="expression" dxfId="29" priority="19" stopIfTrue="1">
      <formula>IF(OR($I$20="en juego",$I$20="hoy!"),1,0)</formula>
    </cfRule>
  </conditionalFormatting>
  <conditionalFormatting sqref="G4:H4">
    <cfRule type="expression" dxfId="28" priority="11" stopIfTrue="1">
      <formula>IF(OR($P$6="en juego",$P$6="hoy!"),1,0)</formula>
    </cfRule>
  </conditionalFormatting>
  <conditionalFormatting sqref="E8:H8">
    <cfRule type="expression" dxfId="27" priority="10" stopIfTrue="1">
      <formula>IF(OR($I$8="en juego",$I$8="hoy!"),1,0)</formula>
    </cfRule>
  </conditionalFormatting>
  <conditionalFormatting sqref="E12:H12">
    <cfRule type="expression" dxfId="26" priority="9" stopIfTrue="1">
      <formula>IF(OR($I$8="en juego",$I$8="hoy!"),1,0)</formula>
    </cfRule>
  </conditionalFormatting>
  <conditionalFormatting sqref="E12:H12">
    <cfRule type="expression" dxfId="25" priority="8" stopIfTrue="1">
      <formula>IF(OR($I$8="en juego",$I$8="hoy!"),1,0)</formula>
    </cfRule>
  </conditionalFormatting>
  <conditionalFormatting sqref="E16:H16">
    <cfRule type="expression" dxfId="24" priority="7" stopIfTrue="1">
      <formula>IF(OR($I$12="en juego",$I$12="hoy!"),1,0)</formula>
    </cfRule>
  </conditionalFormatting>
  <conditionalFormatting sqref="E16:H16">
    <cfRule type="expression" dxfId="23" priority="6" stopIfTrue="1">
      <formula>IF(OR($I$8="en juego",$I$8="hoy!"),1,0)</formula>
    </cfRule>
  </conditionalFormatting>
  <conditionalFormatting sqref="E16:H16">
    <cfRule type="expression" dxfId="22" priority="5" stopIfTrue="1">
      <formula>IF(OR($I$8="en juego",$I$8="hoy!"),1,0)</formula>
    </cfRule>
  </conditionalFormatting>
  <conditionalFormatting sqref="E20:H20">
    <cfRule type="expression" dxfId="21" priority="4" stopIfTrue="1">
      <formula>IF(OR($I$8="en juego",$I$8="hoy!"),1,0)</formula>
    </cfRule>
  </conditionalFormatting>
  <conditionalFormatting sqref="E20:H20">
    <cfRule type="expression" dxfId="20" priority="3" stopIfTrue="1">
      <formula>IF(OR($I$12="en juego",$I$12="hoy!"),1,0)</formula>
    </cfRule>
  </conditionalFormatting>
  <conditionalFormatting sqref="E20:H20">
    <cfRule type="expression" dxfId="19" priority="2" stopIfTrue="1">
      <formula>IF(OR($I$8="en juego",$I$8="hoy!"),1,0)</formula>
    </cfRule>
  </conditionalFormatting>
  <conditionalFormatting sqref="E20:H20">
    <cfRule type="expression" dxfId="18" priority="1" stopIfTrue="1">
      <formula>IF(OR($I$8="en juego",$I$8="hoy!"),1,0)</formula>
    </cfRule>
  </conditionalFormatting>
  <dataValidations count="5">
    <dataValidation type="whole" allowBlank="1" showInputMessage="1" showErrorMessage="1" errorTitle="Dato no válido." error="Ingrese sólo un número entero_x000a_entre 0 y 99." sqref="J7 J11 J15 J19">
      <formula1>0</formula1>
      <formula2>99</formula2>
    </dataValidation>
    <dataValidation type="whole" allowBlank="1" showInputMessage="1" showErrorMessage="1" errorTitle="Dato no válido" error="Ingrese sólo un número entero_x000a_entre 0 y 99." sqref="J9 J17 J13 J21">
      <formula1>0</formula1>
      <formula2>99</formula2>
    </dataValidation>
    <dataValidation type="custom" showErrorMessage="1" errorTitle="Dato no válido" error="Debe introducir antes el resultado del partido." sqref="K7 K9 K11 K13 K15 K17 K19 K21">
      <formula1>IF(J7&lt;&gt;"",1,0)</formula1>
    </dataValidation>
    <dataValidation type="list" allowBlank="1" showInputMessage="1" showErrorMessage="1" sqref="G4:H4">
      <formula1>Hora</formula1>
    </dataValidation>
    <dataValidation type="list" allowBlank="1" showInputMessage="1" showErrorMessage="1" sqref="F4">
      <formula1>Diferencia</formula1>
    </dataValidation>
  </dataValidations>
  <hyperlinks>
    <hyperlink ref="S4" location="Menu!A1" display="Menu Principal"/>
  </hyperlinks>
  <pageMargins left="0.75" right="0.75" top="1" bottom="1" header="0" footer="0"/>
  <pageSetup paperSize="9" orientation="portrait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20"/>
  <dimension ref="A1:Y689"/>
  <sheetViews>
    <sheetView showGridLines="0" showRowColHeaders="0" showOutlineSymbols="0" workbookViewId="0">
      <selection activeCell="J7" sqref="J7"/>
    </sheetView>
  </sheetViews>
  <sheetFormatPr baseColWidth="10" defaultRowHeight="12.75"/>
  <cols>
    <col min="1" max="1" width="2.140625" style="28" customWidth="1"/>
    <col min="2" max="2" width="14.7109375" style="28" customWidth="1"/>
    <col min="3" max="4" width="6.7109375" style="28" customWidth="1"/>
    <col min="5" max="8" width="3.7109375" style="28" customWidth="1"/>
    <col min="9" max="9" width="15.7109375" style="28" customWidth="1"/>
    <col min="10" max="10" width="3.7109375" style="28" customWidth="1"/>
    <col min="11" max="11" width="2" style="28" customWidth="1"/>
    <col min="12" max="12" width="6.42578125" style="28" customWidth="1"/>
    <col min="13" max="13" width="11.7109375" style="28" customWidth="1"/>
    <col min="14" max="14" width="15.7109375" style="28" customWidth="1"/>
    <col min="15" max="15" width="3.7109375" style="28" customWidth="1"/>
    <col min="16" max="16" width="7.7109375" style="28" bestFit="1" customWidth="1"/>
    <col min="17" max="17" width="14.28515625" style="28" bestFit="1" customWidth="1"/>
    <col min="18" max="18" width="1.7109375" style="28" customWidth="1"/>
    <col min="19" max="16384" width="11.42578125" style="28"/>
  </cols>
  <sheetData>
    <row r="1" spans="1:25" s="85" customFormat="1" ht="34.5" customHeight="1">
      <c r="A1" s="221" t="s">
        <v>125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58"/>
      <c r="U1" s="58"/>
      <c r="V1" s="47"/>
      <c r="W1" s="47"/>
      <c r="X1" s="47"/>
      <c r="Y1" s="47"/>
    </row>
    <row r="2" spans="1:25" s="85" customFormat="1" ht="34.5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58"/>
      <c r="U2" s="58"/>
      <c r="V2" s="47"/>
      <c r="W2" s="47"/>
      <c r="X2" s="47"/>
      <c r="Y2" s="47"/>
    </row>
    <row r="3" spans="1:25" ht="20.100000000000001" customHeight="1">
      <c r="A3" s="53"/>
      <c r="B3" s="53"/>
      <c r="C3" s="53"/>
      <c r="D3" s="53"/>
      <c r="E3" s="53"/>
      <c r="F3" s="53"/>
      <c r="G3" s="53"/>
      <c r="H3" s="53"/>
      <c r="I3" s="61"/>
      <c r="J3" s="60"/>
      <c r="K3" s="53"/>
      <c r="L3" s="53"/>
      <c r="M3" s="53"/>
      <c r="N3" s="53"/>
      <c r="O3" s="53"/>
      <c r="P3" s="62"/>
      <c r="Q3" s="63"/>
      <c r="R3" s="53"/>
      <c r="S3" s="53"/>
      <c r="T3" s="53"/>
      <c r="U3" s="53"/>
    </row>
    <row r="4" spans="1:25" ht="15" customHeight="1">
      <c r="A4" s="53"/>
      <c r="B4" s="53"/>
      <c r="C4" s="231" t="s">
        <v>144</v>
      </c>
      <c r="D4" s="231"/>
      <c r="E4" s="231"/>
      <c r="F4" s="163" t="s">
        <v>13</v>
      </c>
      <c r="G4" s="230">
        <v>0.29166666666666669</v>
      </c>
      <c r="H4" s="230"/>
      <c r="I4" s="57"/>
      <c r="J4" s="63"/>
      <c r="K4" s="53"/>
      <c r="L4" s="53"/>
      <c r="M4" s="53"/>
      <c r="N4" s="53"/>
      <c r="O4" s="53"/>
      <c r="P4" s="64">
        <f ca="1">TODAY()</f>
        <v>40327</v>
      </c>
      <c r="Q4" s="65">
        <f ca="1">NOW()</f>
        <v>40327.64036701389</v>
      </c>
      <c r="R4" s="53"/>
      <c r="S4" s="154" t="s">
        <v>78</v>
      </c>
      <c r="T4" s="53"/>
      <c r="U4" s="53"/>
    </row>
    <row r="5" spans="1:25" ht="12" customHeight="1">
      <c r="A5" s="53"/>
      <c r="B5" s="176" t="s">
        <v>27</v>
      </c>
      <c r="C5" s="176" t="s">
        <v>148</v>
      </c>
      <c r="D5" s="176" t="s">
        <v>79</v>
      </c>
      <c r="E5" s="232" t="s">
        <v>146</v>
      </c>
      <c r="F5" s="232"/>
      <c r="G5" s="232"/>
      <c r="H5" s="232"/>
      <c r="I5" s="232" t="s">
        <v>44</v>
      </c>
      <c r="J5" s="232"/>
      <c r="K5" s="233" t="s">
        <v>45</v>
      </c>
      <c r="L5" s="233"/>
      <c r="M5" s="83"/>
      <c r="N5" s="105" t="s">
        <v>51</v>
      </c>
      <c r="O5" s="53"/>
      <c r="P5" s="84"/>
      <c r="Q5" s="53"/>
      <c r="R5" s="53"/>
      <c r="S5" s="53"/>
      <c r="T5" s="53"/>
      <c r="U5" s="53"/>
    </row>
    <row r="6" spans="1:25" s="177" customFormat="1" ht="12" customHeight="1">
      <c r="A6" s="5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194"/>
      <c r="R6" s="71"/>
      <c r="S6" s="71"/>
      <c r="T6" s="71"/>
      <c r="U6" s="71"/>
    </row>
    <row r="7" spans="1:25" s="177" customFormat="1" ht="12" customHeight="1">
      <c r="A7" s="50"/>
      <c r="B7" s="71"/>
      <c r="C7" s="71"/>
      <c r="D7" s="71"/>
      <c r="E7" s="71"/>
      <c r="F7" s="71"/>
      <c r="G7" s="71"/>
      <c r="H7" s="71"/>
      <c r="I7" s="164" t="str">
        <f>'Cuartos de Final'!N8</f>
        <v>CF1</v>
      </c>
      <c r="J7" s="165"/>
      <c r="K7" s="166"/>
      <c r="L7" s="107"/>
      <c r="M7" s="71"/>
      <c r="N7" s="71"/>
      <c r="O7" s="71"/>
      <c r="P7" s="71"/>
      <c r="Q7" s="71"/>
      <c r="R7" s="71"/>
      <c r="S7" s="71"/>
      <c r="T7" s="71"/>
      <c r="U7" s="71"/>
    </row>
    <row r="8" spans="1:25" s="177" customFormat="1" ht="12" customHeight="1">
      <c r="A8" s="108" t="str">
        <f ca="1">IF(OR(I8="en juego",I8="hoy!",I8="finalizado"),"  -&gt;     1","1")</f>
        <v>1</v>
      </c>
      <c r="B8" s="108" t="s">
        <v>113</v>
      </c>
      <c r="C8" s="74">
        <v>40365</v>
      </c>
      <c r="D8" s="75">
        <v>0.85416666666666663</v>
      </c>
      <c r="E8" s="229">
        <f>IF(F4="-",(TEXT(C8,"dd/mm")&amp;" "&amp;TEXT(D8,"hh:mm"))-G4,(TEXT(C8,"dd/mm")&amp;" "&amp;TEXT(D8,"hh:mm"))+G4)</f>
        <v>40365.5625</v>
      </c>
      <c r="F8" s="229"/>
      <c r="G8" s="229"/>
      <c r="H8" s="229"/>
      <c r="I8" s="110" t="str">
        <f ca="1">IF(OR(C8="",D8="",C8&lt;$P$4),"",IF(C8=$P$4,IF(AND(D8&lt;=$W$24,$W$24&lt;=(D8+0.08333333333)),"en juego",IF($W$24&lt;D8,"hoy!","finalizado")),IF($P$4&gt;C8,"finalizado","")))</f>
        <v/>
      </c>
      <c r="J8" s="167"/>
      <c r="K8" s="168"/>
      <c r="L8" s="169"/>
      <c r="M8" s="170"/>
      <c r="N8" s="171" t="str">
        <f>IF(AND(I7&lt;&gt;"",I9&lt;&gt;""),IF(OR(J7="",J9="",AND(J7=J9,OR(K7="",K9=""))),"SF1",IF(J7=J9,IF(K7&gt;K9,I7,I9),IF(J7&gt;J9,I7,I9))),"")</f>
        <v>SF1</v>
      </c>
      <c r="O8" s="71"/>
      <c r="P8" s="71"/>
      <c r="Q8" s="71"/>
      <c r="R8" s="71"/>
      <c r="S8" s="71"/>
      <c r="T8" s="71"/>
      <c r="U8" s="71"/>
    </row>
    <row r="9" spans="1:25" s="177" customFormat="1" ht="12" customHeight="1">
      <c r="A9" s="50"/>
      <c r="B9" s="172"/>
      <c r="C9" s="71"/>
      <c r="D9" s="71"/>
      <c r="E9" s="71"/>
      <c r="F9" s="71"/>
      <c r="G9" s="71"/>
      <c r="H9" s="71"/>
      <c r="I9" s="164" t="str">
        <f>'Cuartos de Final'!N12</f>
        <v>CF2</v>
      </c>
      <c r="J9" s="165"/>
      <c r="K9" s="173"/>
      <c r="L9" s="174"/>
      <c r="M9" s="71"/>
      <c r="N9" s="71"/>
      <c r="O9" s="71"/>
      <c r="P9" s="71"/>
      <c r="Q9" s="71"/>
      <c r="R9" s="71"/>
      <c r="S9" s="71"/>
      <c r="T9" s="71"/>
      <c r="U9" s="71"/>
    </row>
    <row r="10" spans="1:25" s="177" customFormat="1" ht="12" customHeight="1">
      <c r="A10" s="50"/>
      <c r="B10" s="172"/>
      <c r="C10" s="71"/>
      <c r="D10" s="71"/>
      <c r="E10" s="71"/>
      <c r="F10" s="71"/>
      <c r="G10" s="71"/>
      <c r="H10" s="71"/>
      <c r="I10" s="167"/>
      <c r="J10" s="167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</row>
    <row r="11" spans="1:25" s="177" customFormat="1" ht="12" customHeight="1">
      <c r="A11" s="50"/>
      <c r="B11" s="172"/>
      <c r="C11" s="71"/>
      <c r="D11" s="71"/>
      <c r="E11" s="71"/>
      <c r="F11" s="71"/>
      <c r="G11" s="71"/>
      <c r="H11" s="71"/>
      <c r="I11" s="164" t="str">
        <f>'Cuartos de Final'!N16</f>
        <v>CF3</v>
      </c>
      <c r="J11" s="165"/>
      <c r="K11" s="166"/>
      <c r="L11" s="107"/>
      <c r="M11" s="71"/>
      <c r="N11" s="71"/>
      <c r="O11" s="71"/>
      <c r="P11" s="71"/>
      <c r="Q11" s="71"/>
      <c r="R11" s="71"/>
      <c r="S11" s="71"/>
      <c r="T11" s="71"/>
      <c r="U11" s="71"/>
    </row>
    <row r="12" spans="1:25" s="177" customFormat="1" ht="12" customHeight="1">
      <c r="A12" s="108" t="str">
        <f ca="1">IF(OR(I12="en juego",I12="hoy!",I12="finalizado"),"  -&gt;     2","2")</f>
        <v>2</v>
      </c>
      <c r="B12" s="108" t="s">
        <v>110</v>
      </c>
      <c r="C12" s="74">
        <v>40366</v>
      </c>
      <c r="D12" s="75">
        <v>0.85416666666666663</v>
      </c>
      <c r="E12" s="229">
        <f>IF(F4="-",(TEXT(C12,"dd/mm")&amp;" "&amp;TEXT(D12,"hh:mm"))-G4,(TEXT(C12,"dd/mm")&amp;" "&amp;TEXT(D12,"hh:mm"))+G4)</f>
        <v>40366.5625</v>
      </c>
      <c r="F12" s="229"/>
      <c r="G12" s="229"/>
      <c r="H12" s="229"/>
      <c r="I12" s="110" t="str">
        <f ca="1">IF(OR(C12="",D12="",C12&lt;$P$4),"",IF(C12=$P$4,IF(AND(D12&lt;=$W$24,$W$24&lt;=(D12+0.08333333333)),"en juego",IF($W$24&lt;D12,"hoy!","finalizado")),IF($P$4&gt;C12,"finalizado","")))</f>
        <v/>
      </c>
      <c r="J12" s="167"/>
      <c r="K12" s="168"/>
      <c r="L12" s="169"/>
      <c r="M12" s="170"/>
      <c r="N12" s="171" t="str">
        <f>IF(AND(I11&lt;&gt;"",I13&lt;&gt;""),IF(OR(J11="",J13="",AND(J11=J13,OR(K11="",K13=""))),"SF2",IF(J11=J13,IF(K11&gt;K13,I11,I13),IF(J11&gt;J13,I11,I13))),"")</f>
        <v>SF2</v>
      </c>
      <c r="O12" s="71"/>
      <c r="P12" s="71"/>
      <c r="Q12" s="71"/>
      <c r="R12" s="71"/>
      <c r="S12" s="71"/>
      <c r="T12" s="71"/>
      <c r="U12" s="71"/>
    </row>
    <row r="13" spans="1:25" s="177" customFormat="1" ht="12" customHeight="1">
      <c r="A13" s="50"/>
      <c r="B13" s="71"/>
      <c r="C13" s="71"/>
      <c r="D13" s="71"/>
      <c r="E13" s="71"/>
      <c r="F13" s="71"/>
      <c r="G13" s="71"/>
      <c r="H13" s="71"/>
      <c r="I13" s="164" t="str">
        <f>'Cuartos de Final'!N20</f>
        <v>CF4</v>
      </c>
      <c r="J13" s="165"/>
      <c r="K13" s="173"/>
      <c r="L13" s="174"/>
      <c r="M13" s="71"/>
      <c r="N13" s="71"/>
      <c r="O13" s="71"/>
      <c r="P13" s="71"/>
      <c r="Q13" s="71"/>
      <c r="R13" s="71"/>
      <c r="S13" s="71"/>
      <c r="T13" s="71"/>
      <c r="U13" s="71"/>
    </row>
    <row r="14" spans="1:25" ht="15" customHeight="1">
      <c r="A14" s="54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  <c r="P14" s="53"/>
      <c r="Q14" s="53"/>
      <c r="R14" s="53"/>
      <c r="S14" s="53"/>
      <c r="T14" s="53"/>
      <c r="U14" s="53"/>
    </row>
    <row r="15" spans="1:25" ht="14.25" customHeight="1">
      <c r="A15" s="54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3"/>
      <c r="P15" s="53"/>
      <c r="Q15" s="53"/>
      <c r="R15" s="53"/>
      <c r="S15" s="53"/>
      <c r="T15" s="53"/>
      <c r="U15" s="53"/>
    </row>
    <row r="16" spans="1:25" ht="14.25" customHeight="1">
      <c r="A16" s="55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1:23" ht="14.2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1:23" ht="1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</row>
    <row r="19" spans="1:23" ht="14.2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</row>
    <row r="20" spans="1:23" ht="14.2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</row>
    <row r="21" spans="1:23" ht="14.2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</row>
    <row r="22" spans="1:23" ht="1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</row>
    <row r="23" spans="1:23" hidden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8">
        <f ca="1">HOUR(Q4)</f>
        <v>15</v>
      </c>
      <c r="W23" s="8">
        <f ca="1">MINUTE(Q4)</f>
        <v>22</v>
      </c>
    </row>
    <row r="24" spans="1:23" hidden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8"/>
      <c r="W24" s="9">
        <f ca="1">TIME(V23,W23,0)</f>
        <v>0.64027777777777783</v>
      </c>
    </row>
    <row r="25" spans="1:23" ht="15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</row>
    <row r="26" spans="1:2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</row>
    <row r="27" spans="1:23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</row>
    <row r="28" spans="1:23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</row>
    <row r="29" spans="1:23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</row>
    <row r="30" spans="1:23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</row>
    <row r="31" spans="1:23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</row>
    <row r="32" spans="1:23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</row>
    <row r="33" spans="1:2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</row>
    <row r="34" spans="1:2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</row>
    <row r="35" spans="1:2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</row>
    <row r="36" spans="1:2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</row>
    <row r="37" spans="1:2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</row>
    <row r="38" spans="1:2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</row>
    <row r="39" spans="1:2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spans="1:2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</row>
    <row r="41" spans="1:2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</row>
    <row r="42" spans="1:2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2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  <row r="44" spans="1:2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2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2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</row>
    <row r="47" spans="1:2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</row>
    <row r="48" spans="1:2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</row>
    <row r="49" spans="1:16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</row>
    <row r="50" spans="1:16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</row>
    <row r="51" spans="1:16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</row>
    <row r="52" spans="1:16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</row>
    <row r="53" spans="1:16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</row>
    <row r="54" spans="1:16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</row>
    <row r="55" spans="1:16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</row>
    <row r="56" spans="1:16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</row>
    <row r="57" spans="1:16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</row>
    <row r="58" spans="1:16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</row>
    <row r="59" spans="1:16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</row>
    <row r="60" spans="1:16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</row>
    <row r="61" spans="1:16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</row>
    <row r="62" spans="1:16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</row>
    <row r="63" spans="1:16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</row>
    <row r="64" spans="1:16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</row>
    <row r="65" spans="1:16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</row>
    <row r="66" spans="1:16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</row>
    <row r="67" spans="1:16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</row>
    <row r="68" spans="1:16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</row>
    <row r="69" spans="1:16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</row>
    <row r="70" spans="1:16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</row>
    <row r="71" spans="1:16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</row>
    <row r="72" spans="1:16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</row>
    <row r="73" spans="1:16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</row>
    <row r="74" spans="1:16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</row>
    <row r="75" spans="1:16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</row>
    <row r="76" spans="1:16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</row>
    <row r="77" spans="1:16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</row>
    <row r="78" spans="1:16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</row>
    <row r="79" spans="1:16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</row>
    <row r="80" spans="1:16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</row>
    <row r="81" spans="1:16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</row>
    <row r="82" spans="1:16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</row>
    <row r="83" spans="1:16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</row>
    <row r="84" spans="1:16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</row>
    <row r="85" spans="1:16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</row>
    <row r="86" spans="1:16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</row>
    <row r="87" spans="1:16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</row>
    <row r="88" spans="1:16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</row>
    <row r="89" spans="1:16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</row>
    <row r="90" spans="1:16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</row>
    <row r="91" spans="1:16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</row>
    <row r="92" spans="1:16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</row>
    <row r="93" spans="1:16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</row>
    <row r="94" spans="1:16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</row>
    <row r="95" spans="1:16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</row>
    <row r="96" spans="1:16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</row>
    <row r="97" spans="1:16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</row>
    <row r="98" spans="1:16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</row>
    <row r="99" spans="1:16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</row>
    <row r="100" spans="1:16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</row>
    <row r="101" spans="1:16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</row>
    <row r="102" spans="1:16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</row>
    <row r="103" spans="1:16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</row>
    <row r="104" spans="1:16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</row>
    <row r="105" spans="1:16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</row>
    <row r="106" spans="1:16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</row>
    <row r="107" spans="1:16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</row>
    <row r="108" spans="1:16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</row>
    <row r="109" spans="1:16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</row>
    <row r="110" spans="1:16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</row>
    <row r="111" spans="1:16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</row>
    <row r="112" spans="1:16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</row>
    <row r="113" spans="1:16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</row>
    <row r="114" spans="1:16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</row>
    <row r="115" spans="1:16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</row>
    <row r="116" spans="1:16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</row>
    <row r="117" spans="1:16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</row>
    <row r="118" spans="1:16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</row>
    <row r="119" spans="1:16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</row>
    <row r="120" spans="1:16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</row>
    <row r="121" spans="1:16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</row>
    <row r="122" spans="1:16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</row>
    <row r="123" spans="1:16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</row>
    <row r="124" spans="1:16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</row>
    <row r="125" spans="1:16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</row>
    <row r="126" spans="1:16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</row>
    <row r="127" spans="1:16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</row>
    <row r="128" spans="1:16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</row>
    <row r="129" spans="1:16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</row>
    <row r="130" spans="1:16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</row>
    <row r="131" spans="1:16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</row>
    <row r="132" spans="1:16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</row>
    <row r="133" spans="1:16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</row>
    <row r="134" spans="1:16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</row>
    <row r="135" spans="1:16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</row>
    <row r="136" spans="1:16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</row>
    <row r="137" spans="1:16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</row>
    <row r="138" spans="1:16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</row>
    <row r="139" spans="1:16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</row>
    <row r="140" spans="1:16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</row>
    <row r="141" spans="1:16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</row>
    <row r="142" spans="1:16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</row>
    <row r="143" spans="1:16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</row>
    <row r="144" spans="1:16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</row>
    <row r="145" spans="1:16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</row>
    <row r="146" spans="1:16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</row>
    <row r="147" spans="1:16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</row>
    <row r="148" spans="1:16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</row>
    <row r="149" spans="1:16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</row>
    <row r="150" spans="1:16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</row>
    <row r="151" spans="1:16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</row>
    <row r="152" spans="1:16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</row>
    <row r="153" spans="1:16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</row>
    <row r="154" spans="1:16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</row>
    <row r="155" spans="1:16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</row>
    <row r="156" spans="1:16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</row>
    <row r="157" spans="1:16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</row>
    <row r="158" spans="1:16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</row>
    <row r="159" spans="1:16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</row>
    <row r="160" spans="1:16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</row>
    <row r="161" spans="1:16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</row>
    <row r="162" spans="1:16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</row>
    <row r="163" spans="1:16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</row>
    <row r="164" spans="1:16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</row>
    <row r="165" spans="1:16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</row>
    <row r="166" spans="1:16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</row>
    <row r="167" spans="1:16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</row>
    <row r="168" spans="1:16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</row>
    <row r="169" spans="1:16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</row>
    <row r="170" spans="1:16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</row>
    <row r="171" spans="1:16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</row>
    <row r="172" spans="1:16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</row>
    <row r="173" spans="1:16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</row>
    <row r="174" spans="1:16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</row>
    <row r="175" spans="1:16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</row>
    <row r="176" spans="1:16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</row>
    <row r="177" spans="1:16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</row>
    <row r="178" spans="1:16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</row>
    <row r="179" spans="1:16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</row>
    <row r="180" spans="1:16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</row>
    <row r="181" spans="1:16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</row>
    <row r="182" spans="1:16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</row>
    <row r="183" spans="1:16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</row>
    <row r="184" spans="1:16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</row>
    <row r="185" spans="1:16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</row>
    <row r="186" spans="1:16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</row>
    <row r="187" spans="1:16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</row>
    <row r="188" spans="1:16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</row>
    <row r="189" spans="1:16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</row>
    <row r="190" spans="1:16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</row>
    <row r="191" spans="1:16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</row>
    <row r="192" spans="1:16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</row>
    <row r="193" spans="1:16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</row>
    <row r="194" spans="1:16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</row>
    <row r="195" spans="1:16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</row>
    <row r="196" spans="1:16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</row>
    <row r="197" spans="1:16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</row>
    <row r="198" spans="1:16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</row>
    <row r="199" spans="1:16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</row>
    <row r="200" spans="1:16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</row>
    <row r="201" spans="1:16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</row>
    <row r="202" spans="1:16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</row>
    <row r="203" spans="1:16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</row>
    <row r="204" spans="1:16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</row>
    <row r="205" spans="1:16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</row>
    <row r="206" spans="1:16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</row>
    <row r="207" spans="1:16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</row>
    <row r="208" spans="1:16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</row>
    <row r="209" spans="1:16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</row>
    <row r="210" spans="1:16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</row>
    <row r="211" spans="1:16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</row>
    <row r="212" spans="1:16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</row>
    <row r="213" spans="1:16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</row>
    <row r="214" spans="1:16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</row>
    <row r="215" spans="1:16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</row>
    <row r="216" spans="1:16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</row>
    <row r="217" spans="1:16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</row>
    <row r="218" spans="1:16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</row>
    <row r="219" spans="1:16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</row>
    <row r="220" spans="1:16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</row>
    <row r="221" spans="1:16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</row>
    <row r="222" spans="1:16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</row>
    <row r="223" spans="1:16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</row>
    <row r="224" spans="1:16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</row>
    <row r="225" spans="1:16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</row>
    <row r="226" spans="1:16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</row>
    <row r="227" spans="1:16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</row>
    <row r="228" spans="1:16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</row>
    <row r="229" spans="1:16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</row>
    <row r="230" spans="1:16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</row>
    <row r="231" spans="1:16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</row>
    <row r="232" spans="1:16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</row>
    <row r="233" spans="1:16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</row>
    <row r="234" spans="1:16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</row>
    <row r="235" spans="1:16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</row>
    <row r="236" spans="1:16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</row>
    <row r="237" spans="1:16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</row>
    <row r="238" spans="1:16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</row>
    <row r="239" spans="1:16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</row>
    <row r="240" spans="1:16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</row>
    <row r="241" spans="1:16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</row>
    <row r="242" spans="1:16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</row>
    <row r="243" spans="1:16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</row>
    <row r="244" spans="1:16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</row>
    <row r="245" spans="1:16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</row>
    <row r="246" spans="1:16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</row>
    <row r="247" spans="1:16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</row>
    <row r="248" spans="1:16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</row>
    <row r="249" spans="1:16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</row>
    <row r="250" spans="1:16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</row>
    <row r="251" spans="1:16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</row>
    <row r="252" spans="1:16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</row>
    <row r="253" spans="1:16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</row>
    <row r="254" spans="1:16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</row>
    <row r="255" spans="1:16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</row>
    <row r="256" spans="1:16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</row>
    <row r="257" spans="1:16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</row>
    <row r="258" spans="1:16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</row>
    <row r="259" spans="1:16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</row>
    <row r="260" spans="1:16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</row>
    <row r="261" spans="1:16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</row>
    <row r="262" spans="1:16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</row>
    <row r="263" spans="1:16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</row>
    <row r="264" spans="1:16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</row>
    <row r="265" spans="1:16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</row>
    <row r="266" spans="1:16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</row>
    <row r="267" spans="1:16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</row>
    <row r="268" spans="1:16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</row>
    <row r="269" spans="1:16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</row>
    <row r="270" spans="1:16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</row>
    <row r="271" spans="1:16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</row>
    <row r="272" spans="1:16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</row>
    <row r="273" spans="1:16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</row>
    <row r="274" spans="1:16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</row>
    <row r="275" spans="1:16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</row>
    <row r="276" spans="1:16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</row>
    <row r="277" spans="1:16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</row>
    <row r="278" spans="1:16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</row>
    <row r="279" spans="1:16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</row>
    <row r="280" spans="1:16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</row>
    <row r="281" spans="1:16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</row>
    <row r="282" spans="1:16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</row>
    <row r="283" spans="1:16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</row>
    <row r="284" spans="1:16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</row>
    <row r="285" spans="1:16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</row>
    <row r="286" spans="1:16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</row>
    <row r="287" spans="1:16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</row>
    <row r="288" spans="1:16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</row>
    <row r="289" spans="1:16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</row>
    <row r="290" spans="1:16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</row>
    <row r="291" spans="1:16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</row>
    <row r="292" spans="1:16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</row>
    <row r="293" spans="1:16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</row>
    <row r="294" spans="1:16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</row>
    <row r="295" spans="1:16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</row>
    <row r="296" spans="1:16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</row>
    <row r="297" spans="1:16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</row>
    <row r="298" spans="1:16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</row>
    <row r="299" spans="1:16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</row>
    <row r="300" spans="1:16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</row>
    <row r="301" spans="1:16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</row>
    <row r="302" spans="1:16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</row>
    <row r="303" spans="1:16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</row>
    <row r="304" spans="1:16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</row>
    <row r="305" spans="1:16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</row>
    <row r="306" spans="1:16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</row>
    <row r="307" spans="1:16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</row>
    <row r="308" spans="1:16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</row>
    <row r="309" spans="1:16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</row>
    <row r="310" spans="1:16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</row>
    <row r="311" spans="1:16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</row>
    <row r="312" spans="1:16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</row>
    <row r="313" spans="1:16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</row>
    <row r="314" spans="1:16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</row>
    <row r="315" spans="1:16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</row>
    <row r="316" spans="1:16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</row>
    <row r="317" spans="1:16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</row>
    <row r="318" spans="1:16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</row>
    <row r="319" spans="1:16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</row>
    <row r="320" spans="1:16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</row>
    <row r="321" spans="1:16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</row>
    <row r="322" spans="1:16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</row>
    <row r="323" spans="1:16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</row>
    <row r="324" spans="1:16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</row>
    <row r="325" spans="1:16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</row>
    <row r="326" spans="1:16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</row>
    <row r="327" spans="1:16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</row>
    <row r="328" spans="1:16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</row>
    <row r="329" spans="1:16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</row>
    <row r="330" spans="1:16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</row>
    <row r="331" spans="1:16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</row>
    <row r="332" spans="1:16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</row>
    <row r="333" spans="1:16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</row>
    <row r="334" spans="1:16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</row>
    <row r="335" spans="1:16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</row>
    <row r="336" spans="1:16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</row>
    <row r="337" spans="1:16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</row>
    <row r="338" spans="1:16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</row>
    <row r="339" spans="1:16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</row>
    <row r="340" spans="1:16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</row>
    <row r="341" spans="1:16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</row>
    <row r="342" spans="1:16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</row>
    <row r="343" spans="1:16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</row>
    <row r="344" spans="1:16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</row>
    <row r="345" spans="1:16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</row>
    <row r="346" spans="1:16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</row>
    <row r="347" spans="1:16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</row>
    <row r="348" spans="1:16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</row>
    <row r="349" spans="1:16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</row>
    <row r="350" spans="1:16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</row>
    <row r="351" spans="1:16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</row>
    <row r="352" spans="1:16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</row>
    <row r="353" spans="1:16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</row>
    <row r="354" spans="1:16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</row>
    <row r="355" spans="1:16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</row>
    <row r="356" spans="1:16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</row>
    <row r="357" spans="1:16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</row>
    <row r="358" spans="1:16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</row>
    <row r="359" spans="1:16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</row>
    <row r="360" spans="1:16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</row>
    <row r="361" spans="1:16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</row>
    <row r="362" spans="1:16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</row>
    <row r="363" spans="1:16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</row>
    <row r="364" spans="1:16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</row>
    <row r="365" spans="1:16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</row>
    <row r="366" spans="1:16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</row>
    <row r="367" spans="1:16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</row>
    <row r="368" spans="1:16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</row>
    <row r="369" spans="1:16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</row>
    <row r="370" spans="1:16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</row>
    <row r="371" spans="1:16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</row>
    <row r="372" spans="1:16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</row>
    <row r="373" spans="1:16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</row>
    <row r="374" spans="1:16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</row>
    <row r="375" spans="1:16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</row>
    <row r="376" spans="1:16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</row>
    <row r="377" spans="1:16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</row>
    <row r="378" spans="1:16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</row>
    <row r="379" spans="1:16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</row>
    <row r="380" spans="1:16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</row>
    <row r="381" spans="1:16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</row>
    <row r="382" spans="1:16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</row>
    <row r="383" spans="1:16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</row>
    <row r="384" spans="1:16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</row>
    <row r="385" spans="1:16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</row>
    <row r="386" spans="1:16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</row>
    <row r="387" spans="1:16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</row>
    <row r="388" spans="1:16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</row>
    <row r="389" spans="1:16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</row>
    <row r="390" spans="1:16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</row>
    <row r="391" spans="1:16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</row>
    <row r="392" spans="1:16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</row>
    <row r="393" spans="1:16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</row>
    <row r="394" spans="1:16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</row>
    <row r="395" spans="1:16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</row>
    <row r="396" spans="1:16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</row>
    <row r="397" spans="1:16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</row>
    <row r="398" spans="1:16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</row>
    <row r="399" spans="1:16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</row>
    <row r="400" spans="1:16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</row>
    <row r="401" spans="1:16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</row>
    <row r="402" spans="1:16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</row>
    <row r="403" spans="1:16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</row>
    <row r="404" spans="1:16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</row>
    <row r="405" spans="1:16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</row>
    <row r="406" spans="1:16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</row>
    <row r="407" spans="1:16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</row>
    <row r="408" spans="1:16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</row>
    <row r="409" spans="1:16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</row>
    <row r="410" spans="1:16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</row>
    <row r="411" spans="1:16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</row>
    <row r="412" spans="1:16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</row>
    <row r="413" spans="1:16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</row>
    <row r="414" spans="1:16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</row>
    <row r="415" spans="1:16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</row>
    <row r="416" spans="1:16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</row>
    <row r="417" spans="1:16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</row>
    <row r="418" spans="1:16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</row>
    <row r="419" spans="1:16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</row>
    <row r="420" spans="1:16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</row>
    <row r="421" spans="1:16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</row>
    <row r="422" spans="1:16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</row>
    <row r="423" spans="1:16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</row>
    <row r="424" spans="1:16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</row>
    <row r="425" spans="1:16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</row>
    <row r="426" spans="1:16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</row>
    <row r="427" spans="1:16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</row>
    <row r="428" spans="1:16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</row>
    <row r="429" spans="1:16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</row>
    <row r="430" spans="1:16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</row>
    <row r="431" spans="1:16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</row>
    <row r="432" spans="1:16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</row>
    <row r="433" spans="1:16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</row>
    <row r="434" spans="1:16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</row>
    <row r="435" spans="1:16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</row>
    <row r="436" spans="1:16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</row>
    <row r="437" spans="1:16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</row>
    <row r="438" spans="1:16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</row>
    <row r="439" spans="1:16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</row>
    <row r="440" spans="1:16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</row>
    <row r="441" spans="1:16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</row>
    <row r="442" spans="1:16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</row>
    <row r="443" spans="1:16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</row>
    <row r="444" spans="1:16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</row>
    <row r="445" spans="1:16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</row>
    <row r="446" spans="1:16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</row>
    <row r="447" spans="1:16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</row>
    <row r="448" spans="1:16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</row>
    <row r="449" spans="1:16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</row>
    <row r="450" spans="1:16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</row>
    <row r="451" spans="1:16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</row>
    <row r="452" spans="1:16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</row>
    <row r="453" spans="1:16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</row>
    <row r="454" spans="1:16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</row>
    <row r="455" spans="1:16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</row>
    <row r="456" spans="1:16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</row>
    <row r="457" spans="1:16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</row>
    <row r="458" spans="1:16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</row>
    <row r="459" spans="1:16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</row>
    <row r="460" spans="1:16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</row>
    <row r="461" spans="1:16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</row>
    <row r="462" spans="1:16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</row>
    <row r="463" spans="1:16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</row>
    <row r="464" spans="1:16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</row>
    <row r="465" spans="1:16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</row>
    <row r="466" spans="1:16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</row>
    <row r="467" spans="1:16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</row>
    <row r="468" spans="1:16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</row>
    <row r="469" spans="1:16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</row>
    <row r="470" spans="1:16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</row>
    <row r="471" spans="1:16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</row>
    <row r="472" spans="1:16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</row>
    <row r="473" spans="1:16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</row>
    <row r="474" spans="1:16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</row>
    <row r="475" spans="1:16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</row>
    <row r="476" spans="1:16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</row>
    <row r="477" spans="1:16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</row>
    <row r="478" spans="1:16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</row>
    <row r="479" spans="1:16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</row>
    <row r="480" spans="1:16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</row>
    <row r="481" spans="1:16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</row>
    <row r="482" spans="1:16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</row>
    <row r="483" spans="1:16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</row>
    <row r="484" spans="1:16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</row>
    <row r="485" spans="1:16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</row>
    <row r="486" spans="1:16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</row>
    <row r="487" spans="1:16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</row>
    <row r="488" spans="1:16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</row>
    <row r="489" spans="1:16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</row>
    <row r="490" spans="1:16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</row>
    <row r="491" spans="1:16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</row>
    <row r="492" spans="1:16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</row>
    <row r="493" spans="1:16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</row>
    <row r="494" spans="1:16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</row>
    <row r="495" spans="1:16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</row>
    <row r="496" spans="1:16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</row>
    <row r="497" spans="1:16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</row>
    <row r="498" spans="1:16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</row>
    <row r="499" spans="1:16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</row>
    <row r="500" spans="1:16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</row>
    <row r="501" spans="1:16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</row>
    <row r="502" spans="1:16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</row>
    <row r="503" spans="1:16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</row>
    <row r="504" spans="1:16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</row>
    <row r="505" spans="1:16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</row>
    <row r="506" spans="1:16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</row>
    <row r="507" spans="1:16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</row>
    <row r="508" spans="1:16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</row>
    <row r="509" spans="1:16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</row>
    <row r="510" spans="1:16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</row>
    <row r="511" spans="1:16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</row>
    <row r="512" spans="1:16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</row>
    <row r="513" spans="1:16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</row>
    <row r="514" spans="1:16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</row>
    <row r="515" spans="1:16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</row>
    <row r="516" spans="1:16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</row>
    <row r="517" spans="1:16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</row>
    <row r="518" spans="1:16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</row>
    <row r="519" spans="1:16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</row>
    <row r="520" spans="1:16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</row>
    <row r="521" spans="1:16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</row>
    <row r="522" spans="1:16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</row>
    <row r="523" spans="1:16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</row>
    <row r="524" spans="1:16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</row>
    <row r="525" spans="1:16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</row>
    <row r="526" spans="1:16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</row>
    <row r="527" spans="1:16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</row>
    <row r="528" spans="1:16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</row>
    <row r="529" spans="1:16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</row>
    <row r="530" spans="1:16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</row>
    <row r="531" spans="1:16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</row>
    <row r="532" spans="1:16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</row>
    <row r="533" spans="1:16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</row>
    <row r="534" spans="1:16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</row>
    <row r="535" spans="1:16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</row>
    <row r="536" spans="1:16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</row>
    <row r="537" spans="1:16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</row>
    <row r="538" spans="1:16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</row>
    <row r="539" spans="1:16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</row>
    <row r="540" spans="1:16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</row>
    <row r="541" spans="1:16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</row>
    <row r="542" spans="1:16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</row>
    <row r="543" spans="1:16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</row>
    <row r="544" spans="1:16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</row>
    <row r="545" spans="1:16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</row>
    <row r="546" spans="1:16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</row>
    <row r="547" spans="1:16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</row>
    <row r="548" spans="1:16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</row>
    <row r="549" spans="1:16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</row>
    <row r="550" spans="1:16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</row>
    <row r="551" spans="1:16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</row>
    <row r="552" spans="1:16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</row>
    <row r="553" spans="1:16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</row>
    <row r="554" spans="1:16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</row>
    <row r="555" spans="1:16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</row>
    <row r="556" spans="1:16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</row>
    <row r="557" spans="1:16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</row>
    <row r="558" spans="1:16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</row>
    <row r="559" spans="1:16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</row>
    <row r="560" spans="1:16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</row>
    <row r="561" spans="1:16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</row>
    <row r="562" spans="1:16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</row>
    <row r="563" spans="1:16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</row>
    <row r="564" spans="1:16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</row>
    <row r="565" spans="1:16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</row>
    <row r="566" spans="1:16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</row>
    <row r="567" spans="1:16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</row>
    <row r="568" spans="1:16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</row>
    <row r="569" spans="1:16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</row>
    <row r="570" spans="1:16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</row>
    <row r="571" spans="1:16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</row>
    <row r="572" spans="1:16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</row>
    <row r="573" spans="1:16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</row>
    <row r="574" spans="1:16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</row>
    <row r="575" spans="1:16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</row>
    <row r="576" spans="1:16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</row>
    <row r="577" spans="1:16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</row>
    <row r="578" spans="1:16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</row>
    <row r="579" spans="1:16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</row>
    <row r="580" spans="1:16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</row>
    <row r="581" spans="1:16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</row>
    <row r="582" spans="1:16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</row>
    <row r="583" spans="1:16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</row>
    <row r="584" spans="1:16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</row>
    <row r="585" spans="1:16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</row>
    <row r="586" spans="1:16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</row>
    <row r="587" spans="1:16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</row>
    <row r="588" spans="1:16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</row>
    <row r="589" spans="1:16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</row>
    <row r="590" spans="1:16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</row>
    <row r="591" spans="1:16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</row>
    <row r="592" spans="1:16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</row>
    <row r="593" spans="1:16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</row>
    <row r="594" spans="1:16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</row>
    <row r="595" spans="1:16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</row>
    <row r="596" spans="1:16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</row>
    <row r="597" spans="1:16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</row>
    <row r="598" spans="1:16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</row>
    <row r="599" spans="1:16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</row>
    <row r="600" spans="1:16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</row>
    <row r="601" spans="1:16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</row>
    <row r="602" spans="1:16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</row>
    <row r="603" spans="1:16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</row>
    <row r="604" spans="1:16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</row>
    <row r="605" spans="1:16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</row>
    <row r="606" spans="1:16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</row>
    <row r="607" spans="1:16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</row>
    <row r="608" spans="1:16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</row>
    <row r="609" spans="1:16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</row>
    <row r="610" spans="1:16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</row>
    <row r="611" spans="1:16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</row>
    <row r="612" spans="1:16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</row>
    <row r="613" spans="1:16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</row>
    <row r="614" spans="1:16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</row>
    <row r="615" spans="1:16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</row>
    <row r="616" spans="1:16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</row>
    <row r="617" spans="1:16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</row>
    <row r="618" spans="1:16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</row>
    <row r="619" spans="1:16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</row>
    <row r="620" spans="1:16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</row>
    <row r="621" spans="1:16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</row>
    <row r="622" spans="1:16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</row>
    <row r="623" spans="1:16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</row>
    <row r="624" spans="1:16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</row>
    <row r="625" spans="1:16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</row>
    <row r="626" spans="1:16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</row>
    <row r="627" spans="1:16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</row>
    <row r="628" spans="1:16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</row>
    <row r="629" spans="1:16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</row>
    <row r="630" spans="1:16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</row>
    <row r="631" spans="1:16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</row>
    <row r="632" spans="1:16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</row>
    <row r="633" spans="1:16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</row>
    <row r="634" spans="1:16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</row>
    <row r="635" spans="1:16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</row>
    <row r="636" spans="1:16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</row>
    <row r="637" spans="1:16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</row>
    <row r="638" spans="1:16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</row>
    <row r="639" spans="1:16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</row>
    <row r="640" spans="1:16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</row>
    <row r="641" spans="1:16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</row>
    <row r="642" spans="1:16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</row>
    <row r="643" spans="1:16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</row>
    <row r="644" spans="1:16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</row>
    <row r="645" spans="1:16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</row>
    <row r="646" spans="1:16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</row>
    <row r="647" spans="1:16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</row>
    <row r="648" spans="1:16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</row>
    <row r="649" spans="1:16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</row>
    <row r="650" spans="1:16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</row>
    <row r="651" spans="1:16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</row>
    <row r="652" spans="1:16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</row>
    <row r="653" spans="1:16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</row>
    <row r="654" spans="1:16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</row>
    <row r="655" spans="1:16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</row>
    <row r="656" spans="1:16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</row>
    <row r="657" spans="1:16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</row>
    <row r="658" spans="1:16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</row>
    <row r="659" spans="1:16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</row>
    <row r="660" spans="1:16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</row>
    <row r="661" spans="1:16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</row>
    <row r="662" spans="1:16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</row>
    <row r="663" spans="1:16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</row>
    <row r="664" spans="1:16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</row>
    <row r="665" spans="1:16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</row>
    <row r="666" spans="1:16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</row>
    <row r="667" spans="1:16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</row>
    <row r="668" spans="1:16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</row>
    <row r="669" spans="1:16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</row>
    <row r="670" spans="1:16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</row>
    <row r="671" spans="1:16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</row>
    <row r="672" spans="1:16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</row>
    <row r="673" spans="1:16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</row>
    <row r="674" spans="1:16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</row>
    <row r="675" spans="1:16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</row>
    <row r="676" spans="1:16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</row>
    <row r="677" spans="1:16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</row>
    <row r="678" spans="1:16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</row>
    <row r="679" spans="1:16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</row>
    <row r="680" spans="1:16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</row>
    <row r="681" spans="1:16">
      <c r="P681" s="53"/>
    </row>
    <row r="682" spans="1:16">
      <c r="P682" s="53"/>
    </row>
    <row r="683" spans="1:16">
      <c r="P683" s="53"/>
    </row>
    <row r="684" spans="1:16">
      <c r="P684" s="53"/>
    </row>
    <row r="685" spans="1:16">
      <c r="P685" s="53"/>
    </row>
    <row r="686" spans="1:16">
      <c r="P686" s="53"/>
    </row>
    <row r="687" spans="1:16">
      <c r="P687" s="53"/>
    </row>
    <row r="688" spans="1:16">
      <c r="P688" s="53"/>
    </row>
    <row r="689" spans="16:16">
      <c r="P689" s="53"/>
    </row>
  </sheetData>
  <sheetProtection sheet="1" objects="1" scenarios="1"/>
  <mergeCells count="8">
    <mergeCell ref="E8:H8"/>
    <mergeCell ref="E12:H12"/>
    <mergeCell ref="A1:S2"/>
    <mergeCell ref="I5:J5"/>
    <mergeCell ref="K5:L5"/>
    <mergeCell ref="E5:H5"/>
    <mergeCell ref="C4:E4"/>
    <mergeCell ref="G4:H4"/>
  </mergeCells>
  <phoneticPr fontId="31" type="noConversion"/>
  <conditionalFormatting sqref="K7 K9">
    <cfRule type="expression" dxfId="17" priority="7" stopIfTrue="1">
      <formula>IF(AND($J$7=$J$9,$J$7&lt;&gt;"",$J$9&lt;&gt;""),1,0)</formula>
    </cfRule>
  </conditionalFormatting>
  <conditionalFormatting sqref="K11 K13">
    <cfRule type="expression" dxfId="16" priority="8" stopIfTrue="1">
      <formula>IF(AND($J$11=$J$13,$J$11&lt;&gt;"",$J$13&lt;&gt;""),1,0)</formula>
    </cfRule>
  </conditionalFormatting>
  <conditionalFormatting sqref="A8:I8">
    <cfRule type="expression" dxfId="15" priority="9" stopIfTrue="1">
      <formula>IF(OR($I$8="hoy!",$I$8="en juego"),1,0)</formula>
    </cfRule>
  </conditionalFormatting>
  <conditionalFormatting sqref="A12:I12">
    <cfRule type="expression" dxfId="14" priority="10" stopIfTrue="1">
      <formula>IF(OR($I$12="hoy!",$I$12="en juego"),1,0)</formula>
    </cfRule>
  </conditionalFormatting>
  <conditionalFormatting sqref="D12:H12">
    <cfRule type="expression" dxfId="13" priority="6" stopIfTrue="1">
      <formula>IF(OR($I$8="hoy!",$I$8="en juego"),1,0)</formula>
    </cfRule>
  </conditionalFormatting>
  <conditionalFormatting sqref="G4:H4">
    <cfRule type="expression" dxfId="12" priority="5" stopIfTrue="1">
      <formula>IF(OR($P$6="en juego",$P$6="hoy!"),1,0)</formula>
    </cfRule>
  </conditionalFormatting>
  <conditionalFormatting sqref="E8:H8">
    <cfRule type="expression" dxfId="11" priority="4" stopIfTrue="1">
      <formula>IF(OR($I$8="en juego",$I$8="hoy!"),1,0)</formula>
    </cfRule>
  </conditionalFormatting>
  <conditionalFormatting sqref="E8:H8">
    <cfRule type="expression" dxfId="10" priority="3" stopIfTrue="1">
      <formula>IF(OR($I$8="en juego",$I$8="hoy!"),1,0)</formula>
    </cfRule>
  </conditionalFormatting>
  <conditionalFormatting sqref="E12:H12">
    <cfRule type="expression" dxfId="9" priority="2" stopIfTrue="1">
      <formula>IF(OR($I$8="en juego",$I$8="hoy!"),1,0)</formula>
    </cfRule>
  </conditionalFormatting>
  <conditionalFormatting sqref="E12:H12">
    <cfRule type="expression" dxfId="8" priority="1" stopIfTrue="1">
      <formula>IF(OR($I$8="en juego",$I$8="hoy!"),1,0)</formula>
    </cfRule>
  </conditionalFormatting>
  <dataValidations count="5">
    <dataValidation type="whole" allowBlank="1" showInputMessage="1" showErrorMessage="1" errorTitle="Dato no válido." error="Ingrese sólo un número entero_x000a_entre 0 y 99." sqref="J7 J11">
      <formula1>0</formula1>
      <formula2>99</formula2>
    </dataValidation>
    <dataValidation type="whole" allowBlank="1" showInputMessage="1" showErrorMessage="1" errorTitle="Dato no válido" error="Ingrese sólo un número entero_x000a_entre 0 y 99." sqref="J9 J13">
      <formula1>0</formula1>
      <formula2>99</formula2>
    </dataValidation>
    <dataValidation type="custom" showErrorMessage="1" errorTitle="Dato no válido" error="Debe introducir antes el resultado del partido." sqref="K7 K9 K11 K13">
      <formula1>IF(J7&lt;&gt;"",1,0)</formula1>
    </dataValidation>
    <dataValidation type="list" allowBlank="1" showInputMessage="1" showErrorMessage="1" sqref="F4">
      <formula1>Diferencia</formula1>
    </dataValidation>
    <dataValidation type="list" allowBlank="1" showInputMessage="1" showErrorMessage="1" sqref="G4:H4">
      <formula1>Hora</formula1>
    </dataValidation>
  </dataValidations>
  <hyperlinks>
    <hyperlink ref="S4" location="Menu!A1" display="Menu Principal"/>
  </hyperlinks>
  <pageMargins left="0.75" right="0.75" top="1" bottom="1" header="0" footer="0"/>
  <pageSetup paperSize="9"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21"/>
  <dimension ref="A1:Y693"/>
  <sheetViews>
    <sheetView showGridLines="0" showRowColHeaders="0" showOutlineSymbols="0" workbookViewId="0">
      <selection activeCell="P30" sqref="P30"/>
    </sheetView>
  </sheetViews>
  <sheetFormatPr baseColWidth="10" defaultRowHeight="12.75"/>
  <cols>
    <col min="1" max="1" width="2.140625" style="28" customWidth="1"/>
    <col min="2" max="2" width="14.7109375" style="28" customWidth="1"/>
    <col min="3" max="4" width="6.7109375" style="28" customWidth="1"/>
    <col min="5" max="8" width="3.7109375" style="28" customWidth="1"/>
    <col min="9" max="9" width="15.7109375" style="28" customWidth="1"/>
    <col min="10" max="10" width="3.7109375" style="28" customWidth="1"/>
    <col min="11" max="11" width="2" style="28" customWidth="1"/>
    <col min="12" max="12" width="6.42578125" style="28" customWidth="1"/>
    <col min="13" max="13" width="11.7109375" style="28" customWidth="1"/>
    <col min="14" max="14" width="15.7109375" style="28" customWidth="1"/>
    <col min="15" max="15" width="3.7109375" style="28" customWidth="1"/>
    <col min="16" max="16" width="7.7109375" style="28" bestFit="1" customWidth="1"/>
    <col min="17" max="17" width="12.140625" style="28" customWidth="1"/>
    <col min="18" max="18" width="1.7109375" style="28" customWidth="1"/>
    <col min="19" max="16384" width="11.42578125" style="28"/>
  </cols>
  <sheetData>
    <row r="1" spans="1:25" s="85" customFormat="1" ht="34.5" customHeight="1">
      <c r="A1" s="221" t="s">
        <v>126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58"/>
      <c r="U1" s="58"/>
      <c r="V1" s="58"/>
      <c r="W1" s="47"/>
      <c r="X1" s="47"/>
      <c r="Y1" s="47"/>
    </row>
    <row r="2" spans="1:25" s="85" customFormat="1" ht="34.5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58"/>
      <c r="U2" s="58"/>
      <c r="V2" s="58"/>
      <c r="W2" s="47"/>
      <c r="X2" s="47"/>
      <c r="Y2" s="47"/>
    </row>
    <row r="3" spans="1:25" ht="12" customHeight="1">
      <c r="A3" s="59"/>
      <c r="B3" s="53"/>
      <c r="C3" s="60"/>
      <c r="D3" s="53"/>
      <c r="E3" s="53"/>
      <c r="F3" s="53"/>
      <c r="G3" s="53"/>
      <c r="H3" s="53"/>
      <c r="I3" s="61"/>
      <c r="J3" s="61"/>
      <c r="K3" s="53"/>
      <c r="L3" s="53"/>
      <c r="M3" s="53"/>
      <c r="N3" s="53"/>
      <c r="O3" s="53"/>
      <c r="P3" s="62"/>
      <c r="Q3" s="63"/>
      <c r="R3" s="53"/>
      <c r="S3" s="53"/>
      <c r="T3" s="53"/>
      <c r="U3" s="53"/>
      <c r="V3" s="53"/>
    </row>
    <row r="4" spans="1:25" ht="11.25" customHeight="1">
      <c r="A4" s="59"/>
      <c r="B4" s="53"/>
      <c r="C4" s="241" t="s">
        <v>144</v>
      </c>
      <c r="D4" s="231"/>
      <c r="E4" s="231"/>
      <c r="F4" s="163" t="s">
        <v>13</v>
      </c>
      <c r="G4" s="230">
        <v>0.29166666666666669</v>
      </c>
      <c r="H4" s="230"/>
      <c r="I4" s="61"/>
      <c r="J4" s="61"/>
      <c r="K4" s="53"/>
      <c r="L4" s="53"/>
      <c r="M4" s="53"/>
      <c r="N4" s="53"/>
      <c r="O4" s="53"/>
      <c r="P4" s="64">
        <f ca="1">TODAY()</f>
        <v>40327</v>
      </c>
      <c r="Q4" s="65">
        <f ca="1">NOW()</f>
        <v>40327.64036701389</v>
      </c>
      <c r="R4" s="53"/>
      <c r="S4" s="154" t="s">
        <v>78</v>
      </c>
      <c r="T4" s="53"/>
      <c r="U4" s="53"/>
      <c r="V4" s="53"/>
    </row>
    <row r="5" spans="1:25" ht="14.25" customHeight="1">
      <c r="A5" s="59"/>
      <c r="B5" s="66"/>
      <c r="C5" s="67" t="s">
        <v>52</v>
      </c>
      <c r="D5" s="53"/>
      <c r="E5" s="53"/>
      <c r="F5" s="53"/>
      <c r="G5" s="53"/>
      <c r="H5" s="53"/>
      <c r="I5" s="57"/>
      <c r="J5" s="57"/>
      <c r="K5" s="53"/>
      <c r="L5" s="53"/>
      <c r="M5" s="53"/>
      <c r="N5" s="53"/>
      <c r="O5" s="53"/>
      <c r="P5" s="68"/>
      <c r="Q5" s="131"/>
      <c r="R5" s="53"/>
      <c r="S5" s="53"/>
      <c r="T5" s="53"/>
      <c r="U5" s="53"/>
      <c r="V5" s="53"/>
    </row>
    <row r="6" spans="1:25" ht="12" customHeight="1">
      <c r="A6" s="59"/>
      <c r="B6" s="195" t="s">
        <v>27</v>
      </c>
      <c r="C6" s="176" t="s">
        <v>148</v>
      </c>
      <c r="D6" s="176" t="s">
        <v>79</v>
      </c>
      <c r="E6" s="232" t="s">
        <v>146</v>
      </c>
      <c r="F6" s="232"/>
      <c r="G6" s="232"/>
      <c r="H6" s="232"/>
      <c r="I6" s="239" t="s">
        <v>44</v>
      </c>
      <c r="J6" s="239"/>
      <c r="K6" s="240" t="s">
        <v>45</v>
      </c>
      <c r="L6" s="240"/>
      <c r="M6" s="69"/>
      <c r="N6" s="105" t="s">
        <v>52</v>
      </c>
      <c r="O6" s="53"/>
      <c r="P6" s="53"/>
      <c r="Q6" s="53"/>
      <c r="R6" s="53"/>
      <c r="S6" s="53"/>
      <c r="T6" s="53"/>
      <c r="U6" s="53"/>
      <c r="V6" s="53"/>
    </row>
    <row r="7" spans="1:25" s="177" customFormat="1" ht="12" customHeight="1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5" s="177" customFormat="1" ht="12" customHeight="1">
      <c r="A8" s="70"/>
      <c r="B8" s="71"/>
      <c r="C8" s="71"/>
      <c r="D8" s="71"/>
      <c r="E8" s="71"/>
      <c r="F8" s="71"/>
      <c r="G8" s="71"/>
      <c r="H8" s="71"/>
      <c r="I8" s="164" t="str">
        <f>IF(Semifinal!N8="SF1","SF1-2",IF(Semifinal!N8=Semifinal!I7,Semifinal!I9,Semifinal!I7))</f>
        <v>SF1-2</v>
      </c>
      <c r="J8" s="165"/>
      <c r="K8" s="166"/>
      <c r="L8" s="107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1:25" s="177" customFormat="1" ht="12" customHeight="1">
      <c r="A9" s="72" t="str">
        <f ca="1">IF(OR(I9="en juego",I9="hoy!",I9="finalizado"),"Ø","")</f>
        <v/>
      </c>
      <c r="B9" s="73" t="s">
        <v>117</v>
      </c>
      <c r="C9" s="74">
        <v>40369</v>
      </c>
      <c r="D9" s="75">
        <v>0.85416666666666663</v>
      </c>
      <c r="E9" s="229">
        <f>IF(F4="-",(TEXT(C9,"dd/mm")&amp;" "&amp;TEXT(D9,"hh:mm"))-G4,(TEXT(C9,"dd/mm")&amp;" "&amp;TEXT(D9,"hh:mm"))+G4)</f>
        <v>40369.5625</v>
      </c>
      <c r="F9" s="229"/>
      <c r="G9" s="229"/>
      <c r="H9" s="229"/>
      <c r="I9" s="110" t="str">
        <f ca="1">IF(OR(C9="",D9="",C9&lt;$P$4),"",IF(C9=$P$4,IF(AND(D9&lt;=$W$28,$W$28&lt;=(D9+0.08333333333)),"en juego",IF($W$28&lt;D9,"hoy!","finalizado")),IF($P$4&gt;C9,"finalizado","")))</f>
        <v/>
      </c>
      <c r="J9" s="167"/>
      <c r="K9" s="168"/>
      <c r="L9" s="169"/>
      <c r="M9" s="197"/>
      <c r="N9" s="198" t="str">
        <f>IF(AND(I8&lt;&gt;"",I10&lt;&gt;""),IF(OR(J8="",J10="",AND(J8=J10,OR(K8="",K10=""))),"3ª posición",IF(J8=J10,IF(K8&gt;K10,I8,I10),IF(J8&gt;J10,I8,I10))),"")</f>
        <v>3ª posición</v>
      </c>
      <c r="O9" s="71"/>
      <c r="P9" s="71"/>
      <c r="Q9" s="71"/>
      <c r="R9" s="71"/>
      <c r="S9" s="71"/>
      <c r="T9" s="71"/>
      <c r="U9" s="71"/>
      <c r="V9" s="71"/>
    </row>
    <row r="10" spans="1:25" s="177" customFormat="1" ht="12" customHeight="1">
      <c r="A10" s="70"/>
      <c r="B10" s="71"/>
      <c r="C10" s="71"/>
      <c r="D10" s="71"/>
      <c r="E10" s="71"/>
      <c r="F10" s="71"/>
      <c r="G10" s="71"/>
      <c r="H10" s="71"/>
      <c r="I10" s="164" t="str">
        <f>IF(Semifinal!N12="SF2","SF2-2",IF(Semifinal!N12=Semifinal!I11,Semifinal!I13,Semifinal!I11))</f>
        <v>SF2-2</v>
      </c>
      <c r="J10" s="165"/>
      <c r="K10" s="173"/>
      <c r="L10" s="174"/>
      <c r="M10" s="71"/>
      <c r="N10" s="71"/>
      <c r="O10" s="71"/>
      <c r="P10" s="71"/>
      <c r="Q10" s="71"/>
      <c r="R10" s="71"/>
      <c r="S10" s="71"/>
      <c r="T10" s="71"/>
      <c r="U10" s="71"/>
      <c r="V10" s="71"/>
    </row>
    <row r="11" spans="1:25" ht="24.75" customHeight="1">
      <c r="A11" s="70"/>
      <c r="B11" s="71"/>
      <c r="C11" s="71"/>
      <c r="D11" s="71"/>
      <c r="E11" s="71"/>
      <c r="F11" s="71"/>
      <c r="G11" s="71"/>
      <c r="H11" s="71"/>
      <c r="I11" s="77"/>
      <c r="J11" s="56"/>
      <c r="K11" s="78"/>
      <c r="L11" s="76"/>
      <c r="M11" s="52"/>
      <c r="N11" s="52"/>
      <c r="O11" s="53"/>
      <c r="P11" s="53"/>
      <c r="Q11" s="53"/>
      <c r="R11" s="53"/>
      <c r="S11" s="53"/>
      <c r="T11" s="53"/>
      <c r="U11" s="53"/>
      <c r="V11" s="53"/>
    </row>
    <row r="12" spans="1:25" ht="15" customHeight="1">
      <c r="A12" s="79"/>
      <c r="B12" s="80" t="s">
        <v>53</v>
      </c>
      <c r="C12" s="57"/>
      <c r="D12" s="53"/>
      <c r="E12" s="53"/>
      <c r="F12" s="53"/>
      <c r="G12" s="53"/>
      <c r="H12" s="53"/>
      <c r="I12" s="107"/>
      <c r="J12" s="107"/>
      <c r="K12" s="71"/>
      <c r="L12" s="71"/>
      <c r="M12" s="53"/>
      <c r="N12" s="53"/>
      <c r="O12" s="53"/>
      <c r="P12" s="53"/>
      <c r="Q12" s="53"/>
      <c r="R12" s="53"/>
      <c r="S12" s="53"/>
      <c r="T12" s="53"/>
      <c r="U12" s="53"/>
      <c r="V12" s="53"/>
    </row>
    <row r="13" spans="1:25" ht="15" customHeight="1">
      <c r="A13" s="81"/>
      <c r="B13" s="196" t="s">
        <v>27</v>
      </c>
      <c r="C13" s="196" t="s">
        <v>148</v>
      </c>
      <c r="D13" s="196" t="s">
        <v>79</v>
      </c>
      <c r="E13" s="235" t="s">
        <v>146</v>
      </c>
      <c r="F13" s="235"/>
      <c r="G13" s="235"/>
      <c r="H13" s="235"/>
      <c r="I13" s="235" t="s">
        <v>44</v>
      </c>
      <c r="J13" s="235"/>
      <c r="K13" s="236" t="s">
        <v>45</v>
      </c>
      <c r="L13" s="236"/>
      <c r="M13" s="81"/>
      <c r="N13" s="106" t="s">
        <v>90</v>
      </c>
      <c r="O13" s="81"/>
      <c r="P13" s="81"/>
      <c r="Q13" s="81"/>
      <c r="R13" s="81"/>
      <c r="S13" s="53"/>
      <c r="T13" s="53"/>
      <c r="U13" s="53"/>
      <c r="V13" s="53"/>
    </row>
    <row r="14" spans="1:25" s="177" customFormat="1" ht="12" customHeight="1">
      <c r="A14" s="50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</row>
    <row r="15" spans="1:25" s="177" customFormat="1" ht="12" customHeight="1" thickBot="1">
      <c r="A15" s="50"/>
      <c r="B15" s="71"/>
      <c r="C15" s="71"/>
      <c r="D15" s="71"/>
      <c r="E15" s="71"/>
      <c r="F15" s="71"/>
      <c r="G15" s="71"/>
      <c r="H15" s="71"/>
      <c r="I15" s="199" t="str">
        <f>Semifinal!N8</f>
        <v>SF1</v>
      </c>
      <c r="J15" s="165"/>
      <c r="K15" s="200"/>
      <c r="L15" s="170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5" s="177" customFormat="1" ht="12" customHeight="1" thickBot="1">
      <c r="A16" s="201" t="str">
        <f ca="1">IF(OR(I16="en juego",I16="hoy!",I16="finalizado"),"Ø","")</f>
        <v/>
      </c>
      <c r="B16" s="73" t="s">
        <v>112</v>
      </c>
      <c r="C16" s="74">
        <v>40370</v>
      </c>
      <c r="D16" s="75">
        <v>0.85416666666666663</v>
      </c>
      <c r="E16" s="229">
        <f>IF(F4="-",(TEXT(C16,"dd/mm")&amp;" "&amp;TEXT(D16,"hh:mm"))-G4,(TEXT(C16,"dd/mm")&amp;" "&amp;TEXT(D16,"hh:mm"))+G4)</f>
        <v>40370.5625</v>
      </c>
      <c r="F16" s="229"/>
      <c r="G16" s="229"/>
      <c r="H16" s="229"/>
      <c r="I16" s="110" t="str">
        <f ca="1">IF(OR(C16="",D16="",C16&lt;$P$4),"",IF(C16=$P$4,IF(AND(D16&lt;=$W$28,$W$28&lt;=(D16+0.08333333333)),"en juego",IF($W$28&lt;D16,"hoy!","finalizado")),IF($P$4&gt;C16,"finalizado","")))</f>
        <v/>
      </c>
      <c r="J16" s="167"/>
      <c r="K16" s="168"/>
      <c r="L16" s="169"/>
      <c r="M16" s="170"/>
      <c r="N16" s="237" t="str">
        <f>IF(AND(I15&lt;&gt;"",I17&lt;&gt;""),IF(OR(J15="",J17="",AND(J15=J17,OR(K15="",K17=""))),"CAMPEÓN",IF(J15=J17,IF(K15&gt;K17,I15,I17),IF(J15&gt;J17,I15,I17))),"")</f>
        <v>CAMPEÓN</v>
      </c>
      <c r="O16" s="238"/>
      <c r="P16" s="71"/>
      <c r="Q16" s="71"/>
      <c r="R16" s="71"/>
      <c r="S16" s="71"/>
      <c r="T16" s="71"/>
      <c r="U16" s="71"/>
      <c r="V16" s="71"/>
    </row>
    <row r="17" spans="1:23" s="177" customFormat="1" ht="12" customHeight="1">
      <c r="A17" s="50"/>
      <c r="B17" s="71"/>
      <c r="C17" s="71"/>
      <c r="D17" s="71"/>
      <c r="E17" s="71"/>
      <c r="F17" s="71"/>
      <c r="G17" s="71"/>
      <c r="H17" s="71"/>
      <c r="I17" s="199" t="str">
        <f>Semifinal!N12</f>
        <v>SF2</v>
      </c>
      <c r="J17" s="165"/>
      <c r="K17" s="200"/>
      <c r="L17" s="170"/>
      <c r="M17" s="234" t="str">
        <f>IF(OR(N16="CAMPEÓN",N16=""),"","CAMPEON DEL MUNDO 2010")</f>
        <v/>
      </c>
      <c r="N17" s="234"/>
      <c r="O17" s="234"/>
      <c r="P17" s="234"/>
      <c r="Q17" s="71"/>
      <c r="R17" s="71"/>
      <c r="S17" s="71"/>
      <c r="T17" s="71"/>
      <c r="U17" s="71"/>
      <c r="V17" s="71"/>
    </row>
    <row r="18" spans="1:23" ht="15" customHeight="1">
      <c r="A18" s="54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3"/>
      <c r="P18" s="53"/>
      <c r="Q18" s="53"/>
      <c r="R18" s="53"/>
      <c r="S18" s="53"/>
      <c r="T18" s="53"/>
      <c r="U18" s="53"/>
      <c r="V18" s="53"/>
    </row>
    <row r="19" spans="1:23" ht="14.25" customHeight="1">
      <c r="A19" s="54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3"/>
      <c r="P19" s="53"/>
      <c r="Q19" s="53"/>
      <c r="R19" s="53"/>
      <c r="S19" s="53"/>
      <c r="T19" s="53"/>
      <c r="U19" s="53"/>
      <c r="V19" s="53"/>
    </row>
    <row r="20" spans="1:23" ht="14.25" customHeight="1">
      <c r="A20" s="55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1:23" ht="14.2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3" ht="1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</row>
    <row r="23" spans="1:23" ht="14.2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3" ht="14.2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</row>
    <row r="25" spans="1:23" ht="14.25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</row>
    <row r="26" spans="1:23" ht="15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</row>
    <row r="27" spans="1:23" hidden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82">
        <f ca="1">HOUR(Q4)</f>
        <v>15</v>
      </c>
      <c r="W27" s="8">
        <f ca="1">MINUTE(Q4)</f>
        <v>22</v>
      </c>
    </row>
    <row r="28" spans="1:23" hidden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82"/>
      <c r="W28" s="9">
        <f ca="1">TIME(V27,W27,0)</f>
        <v>0.64027777777777783</v>
      </c>
    </row>
    <row r="29" spans="1:23" ht="1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</row>
    <row r="30" spans="1:23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</row>
    <row r="31" spans="1:23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</row>
    <row r="32" spans="1:23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</row>
    <row r="33" spans="1:22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</row>
    <row r="34" spans="1:22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</row>
    <row r="35" spans="1:22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</row>
    <row r="36" spans="1:22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</row>
    <row r="37" spans="1:22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</row>
    <row r="38" spans="1:22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</row>
    <row r="39" spans="1:22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</row>
    <row r="40" spans="1:22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</row>
    <row r="41" spans="1:22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</row>
    <row r="42" spans="1:2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</row>
    <row r="43" spans="1:22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</row>
    <row r="44" spans="1:22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</row>
    <row r="45" spans="1:22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</row>
    <row r="46" spans="1:22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</row>
    <row r="47" spans="1:22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</row>
    <row r="48" spans="1:22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</row>
    <row r="49" spans="1:22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</row>
    <row r="50" spans="1:22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</row>
    <row r="52" spans="1:22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</row>
    <row r="53" spans="1:22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</row>
    <row r="54" spans="1:22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</row>
    <row r="55" spans="1:22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</row>
    <row r="56" spans="1:22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</row>
    <row r="57" spans="1:22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</row>
    <row r="58" spans="1:22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</row>
    <row r="59" spans="1:22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</row>
    <row r="60" spans="1:22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</row>
    <row r="61" spans="1:22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</row>
    <row r="62" spans="1:2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</row>
    <row r="63" spans="1:22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</row>
    <row r="64" spans="1:22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</row>
    <row r="65" spans="1:22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</row>
    <row r="66" spans="1:22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</row>
    <row r="67" spans="1:22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</row>
    <row r="68" spans="1:22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</row>
    <row r="69" spans="1:22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</row>
    <row r="70" spans="1:22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</row>
    <row r="71" spans="1:22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</row>
    <row r="72" spans="1:22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</row>
    <row r="73" spans="1:22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</row>
    <row r="74" spans="1:22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</row>
    <row r="75" spans="1:22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</row>
    <row r="76" spans="1:22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</row>
    <row r="77" spans="1:22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</row>
    <row r="78" spans="1:22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</row>
    <row r="79" spans="1:22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</row>
    <row r="80" spans="1:22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</row>
    <row r="81" spans="1:16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</row>
    <row r="82" spans="1:16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</row>
    <row r="83" spans="1:16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</row>
    <row r="84" spans="1:16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</row>
    <row r="85" spans="1:16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</row>
    <row r="86" spans="1:16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</row>
    <row r="87" spans="1:16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</row>
    <row r="88" spans="1:16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</row>
    <row r="89" spans="1:16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</row>
    <row r="90" spans="1:16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</row>
    <row r="91" spans="1:16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</row>
    <row r="92" spans="1:16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</row>
    <row r="93" spans="1:16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</row>
    <row r="94" spans="1:16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</row>
    <row r="95" spans="1:16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</row>
    <row r="96" spans="1:16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</row>
    <row r="97" spans="1:16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</row>
    <row r="98" spans="1:16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</row>
    <row r="99" spans="1:16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</row>
    <row r="100" spans="1:16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</row>
    <row r="101" spans="1:16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</row>
    <row r="102" spans="1:16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</row>
    <row r="103" spans="1:16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</row>
    <row r="104" spans="1:16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</row>
    <row r="105" spans="1:16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</row>
    <row r="106" spans="1:16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</row>
    <row r="107" spans="1:16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</row>
    <row r="108" spans="1:16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</row>
    <row r="109" spans="1:16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</row>
    <row r="110" spans="1:16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</row>
    <row r="111" spans="1:16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</row>
    <row r="112" spans="1:16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</row>
    <row r="113" spans="1:16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</row>
    <row r="114" spans="1:16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</row>
    <row r="115" spans="1:16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</row>
    <row r="116" spans="1:16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</row>
    <row r="117" spans="1:16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</row>
    <row r="118" spans="1:16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</row>
    <row r="119" spans="1:16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</row>
    <row r="120" spans="1:16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</row>
    <row r="121" spans="1:16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</row>
    <row r="122" spans="1:16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</row>
    <row r="123" spans="1:16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</row>
    <row r="124" spans="1:16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</row>
    <row r="125" spans="1:16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</row>
    <row r="126" spans="1:16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</row>
    <row r="127" spans="1:16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</row>
    <row r="128" spans="1:16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</row>
    <row r="129" spans="1:16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</row>
    <row r="130" spans="1:16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</row>
    <row r="131" spans="1:16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</row>
    <row r="132" spans="1:16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</row>
    <row r="133" spans="1:16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</row>
    <row r="134" spans="1:16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</row>
    <row r="135" spans="1:16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</row>
    <row r="136" spans="1:16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</row>
    <row r="137" spans="1:16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</row>
    <row r="138" spans="1:16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</row>
    <row r="139" spans="1:16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</row>
    <row r="140" spans="1:16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</row>
    <row r="141" spans="1:16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</row>
    <row r="142" spans="1:16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</row>
    <row r="143" spans="1:16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</row>
    <row r="144" spans="1:16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</row>
    <row r="145" spans="1:16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</row>
    <row r="146" spans="1:16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</row>
    <row r="147" spans="1:16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</row>
    <row r="148" spans="1:16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</row>
    <row r="149" spans="1:16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</row>
    <row r="150" spans="1:16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</row>
    <row r="151" spans="1:16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</row>
    <row r="152" spans="1:16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</row>
    <row r="153" spans="1:16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</row>
    <row r="154" spans="1:16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</row>
    <row r="155" spans="1:16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</row>
    <row r="156" spans="1:16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</row>
    <row r="157" spans="1:16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</row>
    <row r="158" spans="1:16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</row>
    <row r="159" spans="1:16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</row>
    <row r="160" spans="1:16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</row>
    <row r="161" spans="1:16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</row>
    <row r="162" spans="1:16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</row>
    <row r="163" spans="1:16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</row>
    <row r="164" spans="1:16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</row>
    <row r="165" spans="1:16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</row>
    <row r="166" spans="1:16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</row>
    <row r="167" spans="1:16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</row>
    <row r="168" spans="1:16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</row>
    <row r="169" spans="1:16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</row>
    <row r="170" spans="1:16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</row>
    <row r="171" spans="1:16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</row>
    <row r="172" spans="1:16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</row>
    <row r="173" spans="1:16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</row>
    <row r="174" spans="1:16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</row>
    <row r="175" spans="1:16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</row>
    <row r="176" spans="1:16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</row>
    <row r="177" spans="1:16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</row>
    <row r="178" spans="1:16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</row>
    <row r="179" spans="1:16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</row>
    <row r="180" spans="1:16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</row>
    <row r="181" spans="1:16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</row>
    <row r="182" spans="1:16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</row>
    <row r="183" spans="1:16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</row>
    <row r="184" spans="1:16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</row>
    <row r="185" spans="1:16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</row>
    <row r="186" spans="1:16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</row>
    <row r="187" spans="1:16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</row>
    <row r="188" spans="1:16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</row>
    <row r="189" spans="1:16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</row>
    <row r="190" spans="1:16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</row>
    <row r="191" spans="1:16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</row>
    <row r="192" spans="1:16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</row>
    <row r="193" spans="1:16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</row>
    <row r="194" spans="1:16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</row>
    <row r="195" spans="1:16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</row>
    <row r="196" spans="1:16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</row>
    <row r="197" spans="1:16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</row>
    <row r="198" spans="1:16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</row>
    <row r="199" spans="1:16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</row>
    <row r="200" spans="1:16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</row>
    <row r="201" spans="1:16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</row>
    <row r="202" spans="1:16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</row>
    <row r="203" spans="1:16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</row>
    <row r="204" spans="1:16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</row>
    <row r="205" spans="1:16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</row>
    <row r="206" spans="1:16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</row>
    <row r="207" spans="1:16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</row>
    <row r="208" spans="1:16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</row>
    <row r="209" spans="1:16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</row>
    <row r="210" spans="1:16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</row>
    <row r="211" spans="1:16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</row>
    <row r="212" spans="1:16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</row>
    <row r="213" spans="1:16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</row>
    <row r="214" spans="1:16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</row>
    <row r="215" spans="1:16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</row>
    <row r="216" spans="1:16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</row>
    <row r="217" spans="1:16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</row>
    <row r="218" spans="1:16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</row>
    <row r="219" spans="1:16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</row>
    <row r="220" spans="1:16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</row>
    <row r="221" spans="1:16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</row>
    <row r="222" spans="1:16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</row>
    <row r="223" spans="1:16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</row>
    <row r="224" spans="1:16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</row>
    <row r="225" spans="1:16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</row>
    <row r="226" spans="1:16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</row>
    <row r="227" spans="1:16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</row>
    <row r="228" spans="1:16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</row>
    <row r="229" spans="1:16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</row>
    <row r="230" spans="1:16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</row>
    <row r="231" spans="1:16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</row>
    <row r="232" spans="1:16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</row>
    <row r="233" spans="1:16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</row>
    <row r="234" spans="1:16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</row>
    <row r="235" spans="1:16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</row>
    <row r="236" spans="1:16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</row>
    <row r="237" spans="1:16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</row>
    <row r="238" spans="1:16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</row>
    <row r="239" spans="1:16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</row>
    <row r="240" spans="1:16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</row>
    <row r="241" spans="1:16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</row>
    <row r="242" spans="1:16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</row>
    <row r="243" spans="1:16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</row>
    <row r="244" spans="1:16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</row>
    <row r="245" spans="1:16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</row>
    <row r="246" spans="1:16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</row>
    <row r="247" spans="1:16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</row>
    <row r="248" spans="1:16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</row>
    <row r="249" spans="1:16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</row>
    <row r="250" spans="1:16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</row>
    <row r="251" spans="1:16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</row>
    <row r="252" spans="1:16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</row>
    <row r="253" spans="1:16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</row>
    <row r="254" spans="1:16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</row>
    <row r="255" spans="1:16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</row>
    <row r="256" spans="1:16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</row>
    <row r="257" spans="1:16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</row>
    <row r="258" spans="1:16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</row>
    <row r="259" spans="1:16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</row>
    <row r="260" spans="1:16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</row>
    <row r="261" spans="1:16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</row>
    <row r="262" spans="1:16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</row>
    <row r="263" spans="1:16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</row>
    <row r="264" spans="1:16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</row>
    <row r="265" spans="1:16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</row>
    <row r="266" spans="1:16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</row>
    <row r="267" spans="1:16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</row>
    <row r="268" spans="1:16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</row>
    <row r="269" spans="1:16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</row>
    <row r="270" spans="1:16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</row>
    <row r="271" spans="1:16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</row>
    <row r="272" spans="1:16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</row>
    <row r="273" spans="1:16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</row>
    <row r="274" spans="1:16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</row>
    <row r="275" spans="1:16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</row>
    <row r="276" spans="1:16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</row>
    <row r="277" spans="1:16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</row>
    <row r="278" spans="1:16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</row>
    <row r="279" spans="1:16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</row>
    <row r="280" spans="1:16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</row>
    <row r="281" spans="1:16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</row>
    <row r="282" spans="1:16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</row>
    <row r="283" spans="1:16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</row>
    <row r="284" spans="1:16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</row>
    <row r="285" spans="1:16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</row>
    <row r="286" spans="1:16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</row>
    <row r="287" spans="1:16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</row>
    <row r="288" spans="1:16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</row>
    <row r="289" spans="1:16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</row>
    <row r="290" spans="1:16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</row>
    <row r="291" spans="1:16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</row>
    <row r="292" spans="1:16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</row>
    <row r="293" spans="1:16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</row>
    <row r="294" spans="1:16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</row>
    <row r="295" spans="1:16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</row>
    <row r="296" spans="1:16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</row>
    <row r="297" spans="1:16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</row>
    <row r="298" spans="1:16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</row>
    <row r="299" spans="1:16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</row>
    <row r="300" spans="1:16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</row>
    <row r="301" spans="1:16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</row>
    <row r="302" spans="1:16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</row>
    <row r="303" spans="1:16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</row>
    <row r="304" spans="1:16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</row>
    <row r="305" spans="1:16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</row>
    <row r="306" spans="1:16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</row>
    <row r="307" spans="1:16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</row>
    <row r="308" spans="1:16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</row>
    <row r="309" spans="1:16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</row>
    <row r="310" spans="1:16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</row>
    <row r="311" spans="1:16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</row>
    <row r="312" spans="1:16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</row>
    <row r="313" spans="1:16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</row>
    <row r="314" spans="1:16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</row>
    <row r="315" spans="1:16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</row>
    <row r="316" spans="1:16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</row>
    <row r="317" spans="1:16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</row>
    <row r="318" spans="1:16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</row>
    <row r="319" spans="1:16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</row>
    <row r="320" spans="1:16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</row>
    <row r="321" spans="1:16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</row>
    <row r="322" spans="1:16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</row>
    <row r="323" spans="1:16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</row>
    <row r="324" spans="1:16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</row>
    <row r="325" spans="1:16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</row>
    <row r="326" spans="1:16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</row>
    <row r="327" spans="1:16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</row>
    <row r="328" spans="1:16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</row>
    <row r="329" spans="1:16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</row>
    <row r="330" spans="1:16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</row>
    <row r="331" spans="1:16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</row>
    <row r="332" spans="1:16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</row>
    <row r="333" spans="1:16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</row>
    <row r="334" spans="1:16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</row>
    <row r="335" spans="1:16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</row>
    <row r="336" spans="1:16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</row>
    <row r="337" spans="1:16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</row>
    <row r="338" spans="1:16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</row>
    <row r="339" spans="1:16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</row>
    <row r="340" spans="1:16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</row>
    <row r="341" spans="1:16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</row>
    <row r="342" spans="1:16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</row>
    <row r="343" spans="1:16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</row>
    <row r="344" spans="1:16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</row>
    <row r="345" spans="1:16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</row>
    <row r="346" spans="1:16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</row>
    <row r="347" spans="1:16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</row>
    <row r="348" spans="1:16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</row>
    <row r="349" spans="1:16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</row>
    <row r="350" spans="1:16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</row>
    <row r="351" spans="1:16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</row>
    <row r="352" spans="1:16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</row>
    <row r="353" spans="1:16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</row>
    <row r="354" spans="1:16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</row>
    <row r="355" spans="1:16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</row>
    <row r="356" spans="1:16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</row>
    <row r="357" spans="1:16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</row>
    <row r="358" spans="1:16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</row>
    <row r="359" spans="1:16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</row>
    <row r="360" spans="1:16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</row>
    <row r="361" spans="1:16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</row>
    <row r="362" spans="1:16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</row>
    <row r="363" spans="1:16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</row>
    <row r="364" spans="1:16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</row>
    <row r="365" spans="1:16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</row>
    <row r="366" spans="1:16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</row>
    <row r="367" spans="1:16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</row>
    <row r="368" spans="1:16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</row>
    <row r="369" spans="1:16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</row>
    <row r="370" spans="1:16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</row>
    <row r="371" spans="1:16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</row>
    <row r="372" spans="1:16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</row>
    <row r="373" spans="1:16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</row>
    <row r="374" spans="1:16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</row>
    <row r="375" spans="1:16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</row>
    <row r="376" spans="1:16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</row>
    <row r="377" spans="1:16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</row>
    <row r="378" spans="1:16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</row>
    <row r="379" spans="1:16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</row>
    <row r="380" spans="1:16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</row>
    <row r="381" spans="1:16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</row>
    <row r="382" spans="1:16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</row>
    <row r="383" spans="1:16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</row>
    <row r="384" spans="1:16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</row>
    <row r="385" spans="1:16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</row>
    <row r="386" spans="1:16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</row>
    <row r="387" spans="1:16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</row>
    <row r="388" spans="1:16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</row>
    <row r="389" spans="1:16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</row>
    <row r="390" spans="1:16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</row>
    <row r="391" spans="1:16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</row>
    <row r="392" spans="1:16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</row>
    <row r="393" spans="1:16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</row>
    <row r="394" spans="1:16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</row>
    <row r="395" spans="1:16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</row>
    <row r="396" spans="1:16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</row>
    <row r="397" spans="1:16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</row>
    <row r="398" spans="1:16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</row>
    <row r="399" spans="1:16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</row>
    <row r="400" spans="1:16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</row>
    <row r="401" spans="1:16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</row>
    <row r="402" spans="1:16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</row>
    <row r="403" spans="1:16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</row>
    <row r="404" spans="1:16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</row>
    <row r="405" spans="1:16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</row>
    <row r="406" spans="1:16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</row>
    <row r="407" spans="1:16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</row>
    <row r="408" spans="1:16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</row>
    <row r="409" spans="1:16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</row>
    <row r="410" spans="1:16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</row>
    <row r="411" spans="1:16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</row>
    <row r="412" spans="1:16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</row>
    <row r="413" spans="1:16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</row>
    <row r="414" spans="1:16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</row>
    <row r="415" spans="1:16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</row>
    <row r="416" spans="1:16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</row>
    <row r="417" spans="1:16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</row>
    <row r="418" spans="1:16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</row>
    <row r="419" spans="1:16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</row>
    <row r="420" spans="1:16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</row>
    <row r="421" spans="1:16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</row>
    <row r="422" spans="1:16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</row>
    <row r="423" spans="1:16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</row>
    <row r="424" spans="1:16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</row>
    <row r="425" spans="1:16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</row>
    <row r="426" spans="1:16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</row>
    <row r="427" spans="1:16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</row>
    <row r="428" spans="1:16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</row>
    <row r="429" spans="1:16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</row>
    <row r="430" spans="1:16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</row>
    <row r="431" spans="1:16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</row>
    <row r="432" spans="1:16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</row>
    <row r="433" spans="1:16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</row>
    <row r="434" spans="1:16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</row>
    <row r="435" spans="1:16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</row>
    <row r="436" spans="1:16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</row>
    <row r="437" spans="1:16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</row>
    <row r="438" spans="1:16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</row>
    <row r="439" spans="1:16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</row>
    <row r="440" spans="1:16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</row>
    <row r="441" spans="1:16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</row>
    <row r="442" spans="1:16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</row>
    <row r="443" spans="1:16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</row>
    <row r="444" spans="1:16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</row>
    <row r="445" spans="1:16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</row>
    <row r="446" spans="1:16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</row>
    <row r="447" spans="1:16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</row>
    <row r="448" spans="1:16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</row>
    <row r="449" spans="1:16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</row>
    <row r="450" spans="1:16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</row>
    <row r="451" spans="1:16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</row>
    <row r="452" spans="1:16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</row>
    <row r="453" spans="1:16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</row>
    <row r="454" spans="1:16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</row>
    <row r="455" spans="1:16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</row>
    <row r="456" spans="1:16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</row>
    <row r="457" spans="1:16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</row>
    <row r="458" spans="1:16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</row>
    <row r="459" spans="1:16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</row>
    <row r="460" spans="1:16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</row>
    <row r="461" spans="1:16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</row>
    <row r="462" spans="1:16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</row>
    <row r="463" spans="1:16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</row>
    <row r="464" spans="1:16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</row>
    <row r="465" spans="1:16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</row>
    <row r="466" spans="1:16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</row>
    <row r="467" spans="1:16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</row>
    <row r="468" spans="1:16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</row>
    <row r="469" spans="1:16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</row>
    <row r="470" spans="1:16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</row>
    <row r="471" spans="1:16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</row>
    <row r="472" spans="1:16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</row>
    <row r="473" spans="1:16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</row>
    <row r="474" spans="1:16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</row>
    <row r="475" spans="1:16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</row>
    <row r="476" spans="1:16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</row>
    <row r="477" spans="1:16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</row>
    <row r="478" spans="1:16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</row>
    <row r="479" spans="1:16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</row>
    <row r="480" spans="1:16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</row>
    <row r="481" spans="1:16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</row>
    <row r="482" spans="1:16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</row>
    <row r="483" spans="1:16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</row>
    <row r="484" spans="1:16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</row>
    <row r="485" spans="1:16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</row>
    <row r="486" spans="1:16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</row>
    <row r="487" spans="1:16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</row>
    <row r="488" spans="1:16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</row>
    <row r="489" spans="1:16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</row>
    <row r="490" spans="1:16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</row>
    <row r="491" spans="1:16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</row>
    <row r="492" spans="1:16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</row>
    <row r="493" spans="1:16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</row>
    <row r="494" spans="1:16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</row>
    <row r="495" spans="1:16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</row>
    <row r="496" spans="1:16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</row>
    <row r="497" spans="1:16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</row>
    <row r="498" spans="1:16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</row>
    <row r="499" spans="1:16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</row>
    <row r="500" spans="1:16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</row>
    <row r="501" spans="1:16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</row>
    <row r="502" spans="1:16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</row>
    <row r="503" spans="1:16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</row>
    <row r="504" spans="1:16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</row>
    <row r="505" spans="1:16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</row>
    <row r="506" spans="1:16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</row>
    <row r="507" spans="1:16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</row>
    <row r="508" spans="1:16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</row>
    <row r="509" spans="1:16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</row>
    <row r="510" spans="1:16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</row>
    <row r="511" spans="1:16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</row>
    <row r="512" spans="1:16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</row>
    <row r="513" spans="1:16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</row>
    <row r="514" spans="1:16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</row>
    <row r="515" spans="1:16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</row>
    <row r="516" spans="1:16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</row>
    <row r="517" spans="1:16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</row>
    <row r="518" spans="1:16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</row>
    <row r="519" spans="1:16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</row>
    <row r="520" spans="1:16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</row>
    <row r="521" spans="1:16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</row>
    <row r="522" spans="1:16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</row>
    <row r="523" spans="1:16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</row>
    <row r="524" spans="1:16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</row>
    <row r="525" spans="1:16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</row>
    <row r="526" spans="1:16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</row>
    <row r="527" spans="1:16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</row>
    <row r="528" spans="1:16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</row>
    <row r="529" spans="1:16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</row>
    <row r="530" spans="1:16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</row>
    <row r="531" spans="1:16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</row>
    <row r="532" spans="1:16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</row>
    <row r="533" spans="1:16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</row>
    <row r="534" spans="1:16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</row>
    <row r="535" spans="1:16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</row>
    <row r="536" spans="1:16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</row>
    <row r="537" spans="1:16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</row>
    <row r="538" spans="1:16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</row>
    <row r="539" spans="1:16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</row>
    <row r="540" spans="1:16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</row>
    <row r="541" spans="1:16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</row>
    <row r="542" spans="1:16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</row>
    <row r="543" spans="1:16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</row>
    <row r="544" spans="1:16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</row>
    <row r="545" spans="1:16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</row>
    <row r="546" spans="1:16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</row>
    <row r="547" spans="1:16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</row>
    <row r="548" spans="1:16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</row>
    <row r="549" spans="1:16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</row>
    <row r="550" spans="1:16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</row>
    <row r="551" spans="1:16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</row>
    <row r="552" spans="1:16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</row>
    <row r="553" spans="1:16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</row>
    <row r="554" spans="1:16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</row>
    <row r="555" spans="1:16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</row>
    <row r="556" spans="1:16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</row>
    <row r="557" spans="1:16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</row>
    <row r="558" spans="1:16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</row>
    <row r="559" spans="1:16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</row>
    <row r="560" spans="1:16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</row>
    <row r="561" spans="1:16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</row>
    <row r="562" spans="1:16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</row>
    <row r="563" spans="1:16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</row>
    <row r="564" spans="1:16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</row>
    <row r="565" spans="1:16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</row>
    <row r="566" spans="1:16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</row>
    <row r="567" spans="1:16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</row>
    <row r="568" spans="1:16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</row>
    <row r="569" spans="1:16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</row>
    <row r="570" spans="1:16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</row>
    <row r="571" spans="1:16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</row>
    <row r="572" spans="1:16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</row>
    <row r="573" spans="1:16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</row>
    <row r="574" spans="1:16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</row>
    <row r="575" spans="1:16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</row>
    <row r="576" spans="1:16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</row>
    <row r="577" spans="1:16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</row>
    <row r="578" spans="1:16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</row>
    <row r="579" spans="1:16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</row>
    <row r="580" spans="1:16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</row>
    <row r="581" spans="1:16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</row>
    <row r="582" spans="1:16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</row>
    <row r="583" spans="1:16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</row>
    <row r="584" spans="1:16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</row>
    <row r="585" spans="1:16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</row>
    <row r="586" spans="1:16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</row>
    <row r="587" spans="1:16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</row>
    <row r="588" spans="1:16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</row>
    <row r="589" spans="1:16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</row>
    <row r="590" spans="1:16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</row>
    <row r="591" spans="1:16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</row>
    <row r="592" spans="1:16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</row>
    <row r="593" spans="1:16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</row>
    <row r="594" spans="1:16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</row>
    <row r="595" spans="1:16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</row>
    <row r="596" spans="1:16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</row>
    <row r="597" spans="1:16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</row>
    <row r="598" spans="1:16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</row>
    <row r="599" spans="1:16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</row>
    <row r="600" spans="1:16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</row>
    <row r="601" spans="1:16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</row>
    <row r="602" spans="1:16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</row>
    <row r="603" spans="1:16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</row>
    <row r="604" spans="1:16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</row>
    <row r="605" spans="1:16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</row>
    <row r="606" spans="1:16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</row>
    <row r="607" spans="1:16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</row>
    <row r="608" spans="1:16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</row>
    <row r="609" spans="1:16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</row>
    <row r="610" spans="1:16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</row>
    <row r="611" spans="1:16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</row>
    <row r="612" spans="1:16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</row>
    <row r="613" spans="1:16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</row>
    <row r="614" spans="1:16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</row>
    <row r="615" spans="1:16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</row>
    <row r="616" spans="1:16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</row>
    <row r="617" spans="1:16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</row>
    <row r="618" spans="1:16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</row>
    <row r="619" spans="1:16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</row>
    <row r="620" spans="1:16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</row>
    <row r="621" spans="1:16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</row>
    <row r="622" spans="1:16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</row>
    <row r="623" spans="1:16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</row>
    <row r="624" spans="1:16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</row>
    <row r="625" spans="1:16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</row>
    <row r="626" spans="1:16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</row>
    <row r="627" spans="1:16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</row>
    <row r="628" spans="1:16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</row>
    <row r="629" spans="1:16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</row>
    <row r="630" spans="1:16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</row>
    <row r="631" spans="1:16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</row>
    <row r="632" spans="1:16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</row>
    <row r="633" spans="1:16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</row>
    <row r="634" spans="1:16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</row>
    <row r="635" spans="1:16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</row>
    <row r="636" spans="1:16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</row>
    <row r="637" spans="1:16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</row>
    <row r="638" spans="1:16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</row>
    <row r="639" spans="1:16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</row>
    <row r="640" spans="1:16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</row>
    <row r="641" spans="1:16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</row>
    <row r="642" spans="1:16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</row>
    <row r="643" spans="1:16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</row>
    <row r="644" spans="1:16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</row>
    <row r="645" spans="1:16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</row>
    <row r="646" spans="1:16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</row>
    <row r="647" spans="1:16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</row>
    <row r="648" spans="1:16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</row>
    <row r="649" spans="1:16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</row>
    <row r="650" spans="1:16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</row>
    <row r="651" spans="1:16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</row>
    <row r="652" spans="1:16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</row>
    <row r="653" spans="1:16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</row>
    <row r="654" spans="1:16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</row>
    <row r="655" spans="1:16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</row>
    <row r="656" spans="1:16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</row>
    <row r="657" spans="1:16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</row>
    <row r="658" spans="1:16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</row>
    <row r="659" spans="1:16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</row>
    <row r="660" spans="1:16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</row>
    <row r="661" spans="1:16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</row>
    <row r="662" spans="1:16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</row>
    <row r="663" spans="1:16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</row>
    <row r="664" spans="1:16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</row>
    <row r="665" spans="1:16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</row>
    <row r="666" spans="1:16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</row>
    <row r="667" spans="1:16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</row>
    <row r="668" spans="1:16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</row>
    <row r="669" spans="1:16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</row>
    <row r="670" spans="1:16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</row>
    <row r="671" spans="1:16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</row>
    <row r="672" spans="1:16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</row>
    <row r="673" spans="1:16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</row>
    <row r="674" spans="1:16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</row>
    <row r="675" spans="1:16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</row>
    <row r="676" spans="1:16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</row>
    <row r="677" spans="1:16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</row>
    <row r="678" spans="1:16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</row>
    <row r="679" spans="1:16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</row>
    <row r="680" spans="1:16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</row>
    <row r="681" spans="1:16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</row>
    <row r="682" spans="1:16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</row>
    <row r="683" spans="1:16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</row>
    <row r="684" spans="1:16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</row>
    <row r="685" spans="1:16">
      <c r="P685" s="53"/>
    </row>
    <row r="686" spans="1:16">
      <c r="P686" s="53"/>
    </row>
    <row r="687" spans="1:16">
      <c r="P687" s="53"/>
    </row>
    <row r="688" spans="1:16">
      <c r="P688" s="53"/>
    </row>
    <row r="689" spans="16:16">
      <c r="P689" s="53"/>
    </row>
    <row r="690" spans="16:16">
      <c r="P690" s="53"/>
    </row>
    <row r="691" spans="16:16">
      <c r="P691" s="53"/>
    </row>
    <row r="692" spans="16:16">
      <c r="P692" s="53"/>
    </row>
    <row r="693" spans="16:16">
      <c r="P693" s="53"/>
    </row>
  </sheetData>
  <sheetProtection sheet="1" objects="1" scenarios="1"/>
  <mergeCells count="13">
    <mergeCell ref="E16:H16"/>
    <mergeCell ref="A1:S2"/>
    <mergeCell ref="M17:P17"/>
    <mergeCell ref="I13:J13"/>
    <mergeCell ref="K13:L13"/>
    <mergeCell ref="N16:O16"/>
    <mergeCell ref="I6:J6"/>
    <mergeCell ref="K6:L6"/>
    <mergeCell ref="E6:H6"/>
    <mergeCell ref="E13:H13"/>
    <mergeCell ref="C4:E4"/>
    <mergeCell ref="G4:H4"/>
    <mergeCell ref="E9:H9"/>
  </mergeCells>
  <phoneticPr fontId="31" type="noConversion"/>
  <conditionalFormatting sqref="K8 K10">
    <cfRule type="expression" dxfId="7" priority="10" stopIfTrue="1">
      <formula>IF(AND($J$8=$J$10,$J$8&lt;&gt;"",$J$10&lt;&gt;""),1,0)</formula>
    </cfRule>
  </conditionalFormatting>
  <conditionalFormatting sqref="K15 K17">
    <cfRule type="expression" dxfId="6" priority="11" stopIfTrue="1">
      <formula>IF(AND($J$15=$J$17,$J$15&lt;&gt;"",$J$17&lt;&gt;""),1,0)</formula>
    </cfRule>
  </conditionalFormatting>
  <conditionalFormatting sqref="N16:O16">
    <cfRule type="cellIs" dxfId="5" priority="12" stopIfTrue="1" operator="notEqual">
      <formula>"CAMPEON"</formula>
    </cfRule>
  </conditionalFormatting>
  <conditionalFormatting sqref="A9:I9 D16:H16">
    <cfRule type="expression" dxfId="4" priority="13" stopIfTrue="1">
      <formula>IF(OR($I$9="en juego",$I$9="hoy!"),1,0)</formula>
    </cfRule>
  </conditionalFormatting>
  <conditionalFormatting sqref="A16:I16">
    <cfRule type="expression" dxfId="3" priority="14" stopIfTrue="1">
      <formula>IF(OR($I$16="en juego",$I$16="hoy!"),1,0)</formula>
    </cfRule>
  </conditionalFormatting>
  <conditionalFormatting sqref="E9:H9 E16:H16">
    <cfRule type="expression" dxfId="2" priority="7" stopIfTrue="1">
      <formula>IF(OR($I$7="hoy!",$I$7="en juego"),1,0)</formula>
    </cfRule>
  </conditionalFormatting>
  <conditionalFormatting sqref="E9:H9 E16:H16">
    <cfRule type="expression" dxfId="1" priority="6" stopIfTrue="1">
      <formula>IF(OR($I$7="en juego",$I$7="hoy!"),1,0)</formula>
    </cfRule>
  </conditionalFormatting>
  <conditionalFormatting sqref="G4:H4">
    <cfRule type="expression" dxfId="0" priority="24" stopIfTrue="1">
      <formula>IF(OR($P$5="en juego",$P$5="hoy!"),1,0)</formula>
    </cfRule>
  </conditionalFormatting>
  <dataValidations count="6">
    <dataValidation type="custom" showErrorMessage="1" errorTitle="Dato no válido" error="Debe introducir antes el resultado del partido." sqref="K8 K10 K15 K17">
      <formula1>IF(J8&lt;&gt;"",1,0)</formula1>
    </dataValidation>
    <dataValidation type="whole" allowBlank="1" showInputMessage="1" showErrorMessage="1" errorTitle="Dato no válido." error="Ingrese sólo un número entero_x000a_entre 0 y 99." sqref="J8 J15">
      <formula1>0</formula1>
      <formula2>99</formula2>
    </dataValidation>
    <dataValidation type="whole" allowBlank="1" showInputMessage="1" showErrorMessage="1" errorTitle="Dato no válido" error="Ingrese sólo un número entero_x000a_entre 0 y 99." sqref="J17 J10:J11">
      <formula1>0</formula1>
      <formula2>99</formula2>
    </dataValidation>
    <dataValidation allowBlank="1" showInputMessage="1" showErrorMessage="1" errorTitle="Entrada no válida." error="El resultado del partido debe ser empate." sqref="K11"/>
    <dataValidation type="list" allowBlank="1" showInputMessage="1" showErrorMessage="1" sqref="G4:H4">
      <formula1>Hora</formula1>
    </dataValidation>
    <dataValidation type="list" allowBlank="1" showInputMessage="1" showErrorMessage="1" sqref="F4">
      <formula1>Diferencia</formula1>
    </dataValidation>
  </dataValidations>
  <hyperlinks>
    <hyperlink ref="S4" location="Menu!A1" display="Menu Principal"/>
  </hyperlinks>
  <pageMargins left="0.75" right="0.75" top="1" bottom="1" header="0" footer="0"/>
  <pageSetup paperSize="9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23">
    <pageSetUpPr autoPageBreaks="0" fitToPage="1"/>
  </sheetPr>
  <dimension ref="B1:AD69"/>
  <sheetViews>
    <sheetView showGridLines="0" showRowColHeaders="0" showOutlineSymbols="0" topLeftCell="A19" workbookViewId="0">
      <selection activeCell="AA60" sqref="AA60:AC61"/>
    </sheetView>
  </sheetViews>
  <sheetFormatPr baseColWidth="10" defaultRowHeight="12.75"/>
  <cols>
    <col min="1" max="1" width="2.140625" style="114" customWidth="1"/>
    <col min="2" max="2" width="10" style="114" customWidth="1"/>
    <col min="3" max="3" width="3.140625" style="114" customWidth="1"/>
    <col min="4" max="4" width="1" style="114" customWidth="1"/>
    <col min="5" max="5" width="3.140625" style="114" customWidth="1"/>
    <col min="6" max="6" width="10" style="114" customWidth="1"/>
    <col min="7" max="8" width="2.28515625" style="114" customWidth="1"/>
    <col min="9" max="9" width="10" style="114" customWidth="1"/>
    <col min="10" max="10" width="3.140625" style="114" customWidth="1"/>
    <col min="11" max="11" width="1" style="114" customWidth="1"/>
    <col min="12" max="12" width="3.140625" style="114" customWidth="1"/>
    <col min="13" max="13" width="10" style="114" customWidth="1"/>
    <col min="14" max="15" width="2.28515625" style="114" customWidth="1"/>
    <col min="16" max="16" width="10" style="114" customWidth="1"/>
    <col min="17" max="17" width="3.140625" style="114" customWidth="1"/>
    <col min="18" max="18" width="1" style="114" customWidth="1"/>
    <col min="19" max="19" width="3.140625" style="114" customWidth="1"/>
    <col min="20" max="20" width="10" style="114" customWidth="1"/>
    <col min="21" max="22" width="2.28515625" style="114" customWidth="1"/>
    <col min="23" max="23" width="10" style="114" customWidth="1"/>
    <col min="24" max="24" width="3.140625" style="114" customWidth="1"/>
    <col min="25" max="25" width="1" style="114" customWidth="1"/>
    <col min="26" max="26" width="3.140625" style="114" customWidth="1"/>
    <col min="27" max="27" width="10" style="114" customWidth="1"/>
    <col min="28" max="28" width="1" style="114" customWidth="1"/>
    <col min="29" max="29" width="10" style="114" customWidth="1"/>
    <col min="30" max="30" width="6.7109375" style="114" customWidth="1"/>
    <col min="31" max="16384" width="11.42578125" style="114"/>
  </cols>
  <sheetData>
    <row r="1" spans="2:27" ht="5.0999999999999996" customHeight="1" thickBot="1"/>
    <row r="2" spans="2:27" ht="13.5" thickBot="1">
      <c r="B2" s="242" t="s">
        <v>3</v>
      </c>
      <c r="C2" s="243"/>
      <c r="D2" s="243"/>
      <c r="E2" s="243"/>
      <c r="F2" s="244"/>
      <c r="I2" s="242" t="s">
        <v>4</v>
      </c>
      <c r="J2" s="243"/>
      <c r="K2" s="243"/>
      <c r="L2" s="243"/>
      <c r="M2" s="244"/>
      <c r="P2" s="242" t="s">
        <v>5</v>
      </c>
      <c r="Q2" s="243"/>
      <c r="R2" s="243"/>
      <c r="S2" s="243"/>
      <c r="T2" s="244"/>
      <c r="W2" s="242" t="s">
        <v>6</v>
      </c>
      <c r="X2" s="243"/>
      <c r="Y2" s="243"/>
      <c r="Z2" s="243"/>
      <c r="AA2" s="244"/>
    </row>
    <row r="3" spans="2:27" ht="5.0999999999999996" customHeight="1"/>
    <row r="4" spans="2:27">
      <c r="B4" s="116" t="str">
        <f>'- A -'!B6</f>
        <v>Sudáfrica</v>
      </c>
      <c r="C4" s="149" t="str">
        <f>IF('- A -'!C6&lt;&gt;"",'- A -'!C6,"")</f>
        <v/>
      </c>
      <c r="D4" s="118"/>
      <c r="E4" s="149" t="str">
        <f>IF('- A -'!E6&lt;&gt;"",'- A -'!E6,"")</f>
        <v/>
      </c>
      <c r="F4" s="117" t="str">
        <f>'- A -'!F6</f>
        <v>México</v>
      </c>
      <c r="G4" s="116"/>
      <c r="H4" s="116"/>
      <c r="I4" s="116" t="str">
        <f>'- B -'!B6</f>
        <v>Argentina</v>
      </c>
      <c r="J4" s="149" t="str">
        <f>IF('- B -'!C6&lt;&gt;"",'- B -'!C6,"")</f>
        <v/>
      </c>
      <c r="K4" s="130"/>
      <c r="L4" s="149" t="str">
        <f>IF('- B -'!E6&lt;&gt;"",'- B -'!E6,"")</f>
        <v/>
      </c>
      <c r="M4" s="117" t="str">
        <f>'- B -'!F6</f>
        <v xml:space="preserve">Nigeria </v>
      </c>
      <c r="N4" s="116"/>
      <c r="O4" s="116"/>
      <c r="P4" s="116" t="str">
        <f>'- C -'!B6</f>
        <v>Inglaterra</v>
      </c>
      <c r="Q4" s="149" t="str">
        <f>IF('- C -'!C6&lt;&gt;"",'- C -'!C6,"")</f>
        <v/>
      </c>
      <c r="R4" s="130"/>
      <c r="S4" s="149" t="str">
        <f>IF('- C -'!E6&lt;&gt;"",'- C -'!E6,"")</f>
        <v/>
      </c>
      <c r="T4" s="117" t="str">
        <f>'- C -'!F6</f>
        <v>EEUU</v>
      </c>
      <c r="W4" s="116" t="str">
        <f>'- D -'!B6</f>
        <v>Alemania</v>
      </c>
      <c r="X4" s="149" t="str">
        <f>IF('- D -'!C6&lt;&gt;"",'- D -'!C6,"")</f>
        <v/>
      </c>
      <c r="Y4" s="130"/>
      <c r="Z4" s="149" t="str">
        <f>IF('- D -'!E6&lt;&gt;"",'- D -'!E6,"")</f>
        <v/>
      </c>
      <c r="AA4" s="117" t="str">
        <f>'- D -'!F6</f>
        <v>Australia</v>
      </c>
    </row>
    <row r="5" spans="2:27" ht="5.0999999999999996" customHeight="1">
      <c r="B5" s="116"/>
      <c r="C5" s="118"/>
      <c r="D5" s="118"/>
      <c r="E5" s="118"/>
      <c r="F5" s="117"/>
      <c r="G5" s="116"/>
      <c r="H5" s="116"/>
      <c r="J5" s="130"/>
      <c r="K5" s="130"/>
      <c r="L5" s="130"/>
      <c r="N5" s="116"/>
      <c r="O5" s="116"/>
      <c r="Q5" s="130"/>
      <c r="R5" s="130"/>
      <c r="S5" s="130"/>
      <c r="X5" s="130"/>
      <c r="Y5" s="130"/>
      <c r="Z5" s="130"/>
    </row>
    <row r="6" spans="2:27">
      <c r="B6" s="116" t="str">
        <f>'- A -'!B7</f>
        <v>Uruguay</v>
      </c>
      <c r="C6" s="149" t="str">
        <f>IF('- A -'!C7&lt;&gt;"",'- A -'!C7,"")</f>
        <v/>
      </c>
      <c r="D6" s="118"/>
      <c r="E6" s="149" t="str">
        <f>IF('- A -'!E7&lt;&gt;"",'- A -'!E7,"")</f>
        <v/>
      </c>
      <c r="F6" s="117" t="str">
        <f>'- A -'!F7</f>
        <v>Francia</v>
      </c>
      <c r="G6" s="116"/>
      <c r="H6" s="116"/>
      <c r="I6" s="116" t="str">
        <f>'- B -'!B7</f>
        <v>Rep. Corea</v>
      </c>
      <c r="J6" s="149" t="str">
        <f>IF('- B -'!C7&lt;&gt;"",'- B -'!C7,"")</f>
        <v/>
      </c>
      <c r="K6" s="130"/>
      <c r="L6" s="149" t="str">
        <f>IF('- B -'!E7&lt;&gt;"",'- B -'!E7,"")</f>
        <v/>
      </c>
      <c r="M6" s="117" t="str">
        <f>'- B -'!F7</f>
        <v>Grecia</v>
      </c>
      <c r="N6" s="116"/>
      <c r="O6" s="116"/>
      <c r="P6" s="116" t="str">
        <f>'- C -'!B7</f>
        <v>Argelia</v>
      </c>
      <c r="Q6" s="149" t="str">
        <f>IF('- C -'!C7&lt;&gt;"",'- C -'!C7,"")</f>
        <v/>
      </c>
      <c r="R6" s="130"/>
      <c r="S6" s="149" t="str">
        <f>IF('- C -'!E7&lt;&gt;"",'- C -'!E7,"")</f>
        <v/>
      </c>
      <c r="T6" s="117" t="str">
        <f>'- C -'!F7</f>
        <v>Eslovenia</v>
      </c>
      <c r="W6" s="116" t="str">
        <f>'- D -'!B7</f>
        <v>Serbia</v>
      </c>
      <c r="X6" s="149" t="str">
        <f>IF('- D -'!C7&lt;&gt;"",'- D -'!C7,"")</f>
        <v/>
      </c>
      <c r="Y6" s="130"/>
      <c r="Z6" s="149" t="str">
        <f>IF('- D -'!E7&lt;&gt;"",'- D -'!E7,"")</f>
        <v/>
      </c>
      <c r="AA6" s="117" t="str">
        <f>'- D -'!F7</f>
        <v>Ghana</v>
      </c>
    </row>
    <row r="7" spans="2:27" ht="5.0999999999999996" customHeight="1">
      <c r="B7" s="116"/>
      <c r="C7" s="118"/>
      <c r="D7" s="118"/>
      <c r="E7" s="118"/>
      <c r="F7" s="117"/>
      <c r="G7" s="116"/>
      <c r="H7" s="116"/>
      <c r="J7" s="130"/>
      <c r="K7" s="130"/>
      <c r="L7" s="130"/>
      <c r="N7" s="116"/>
      <c r="O7" s="116"/>
      <c r="Q7" s="130"/>
      <c r="R7" s="130"/>
      <c r="S7" s="130"/>
      <c r="X7" s="130"/>
      <c r="Y7" s="130"/>
      <c r="Z7" s="130"/>
    </row>
    <row r="8" spans="2:27">
      <c r="B8" s="116" t="str">
        <f>'- A -'!B8</f>
        <v>Sudáfrica</v>
      </c>
      <c r="C8" s="149" t="str">
        <f>IF('- A -'!C8&lt;&gt;"",'- A -'!C8,"")</f>
        <v/>
      </c>
      <c r="D8" s="118"/>
      <c r="E8" s="149" t="str">
        <f>IF('- A -'!E8&lt;&gt;"",'- A -'!E8,"")</f>
        <v/>
      </c>
      <c r="F8" s="117" t="str">
        <f>'- A -'!F8</f>
        <v>Uruguay</v>
      </c>
      <c r="G8" s="116"/>
      <c r="H8" s="116"/>
      <c r="I8" s="116" t="str">
        <f>'- B -'!B8</f>
        <v>Grecia</v>
      </c>
      <c r="J8" s="149" t="str">
        <f>IF('- B -'!C8&lt;&gt;"",'- B -'!C8,"")</f>
        <v/>
      </c>
      <c r="K8" s="130"/>
      <c r="L8" s="149" t="str">
        <f>IF('- B -'!E8&lt;&gt;"",'- B -'!E8,"")</f>
        <v/>
      </c>
      <c r="M8" s="117" t="str">
        <f>'- B -'!F8</f>
        <v xml:space="preserve">Nigeria </v>
      </c>
      <c r="N8" s="116"/>
      <c r="O8" s="116"/>
      <c r="P8" s="116" t="str">
        <f>'- C -'!B8</f>
        <v>Eslovenia</v>
      </c>
      <c r="Q8" s="149" t="str">
        <f>IF('- C -'!C8&lt;&gt;"",'- C -'!C8,"")</f>
        <v/>
      </c>
      <c r="R8" s="130"/>
      <c r="S8" s="149" t="str">
        <f>IF('- C -'!E8&lt;&gt;"",'- C -'!E8,"")</f>
        <v/>
      </c>
      <c r="T8" s="117" t="str">
        <f>'- C -'!F8</f>
        <v>EEUU</v>
      </c>
      <c r="W8" s="116" t="str">
        <f>'- D -'!B8</f>
        <v>Alemania</v>
      </c>
      <c r="X8" s="149" t="str">
        <f>IF('- D -'!C8&lt;&gt;"",'- D -'!C8,"")</f>
        <v/>
      </c>
      <c r="Y8" s="130"/>
      <c r="Z8" s="149" t="str">
        <f>IF('- D -'!E8&lt;&gt;"",'- D -'!E8,"")</f>
        <v/>
      </c>
      <c r="AA8" s="117" t="str">
        <f>'- D -'!F8</f>
        <v>Serbia</v>
      </c>
    </row>
    <row r="9" spans="2:27" ht="5.0999999999999996" customHeight="1">
      <c r="B9" s="116"/>
      <c r="C9" s="118"/>
      <c r="D9" s="118"/>
      <c r="E9" s="118"/>
      <c r="F9" s="117"/>
      <c r="G9" s="116"/>
      <c r="H9" s="116"/>
      <c r="J9" s="130"/>
      <c r="K9" s="130"/>
      <c r="L9" s="130"/>
      <c r="N9" s="116"/>
      <c r="O9" s="116"/>
      <c r="Q9" s="130"/>
      <c r="R9" s="130"/>
      <c r="S9" s="130"/>
      <c r="X9" s="130"/>
      <c r="Y9" s="130"/>
      <c r="Z9" s="130"/>
    </row>
    <row r="10" spans="2:27">
      <c r="B10" s="116" t="str">
        <f>'- A -'!B9</f>
        <v>Francia</v>
      </c>
      <c r="C10" s="149" t="str">
        <f>IF('- A -'!C9&lt;&gt;"",'- A -'!C9,"")</f>
        <v/>
      </c>
      <c r="D10" s="118"/>
      <c r="E10" s="149" t="str">
        <f>IF('- A -'!E9&lt;&gt;"",'- A -'!E9,"")</f>
        <v/>
      </c>
      <c r="F10" s="117" t="str">
        <f>'- A -'!F9</f>
        <v>México</v>
      </c>
      <c r="G10" s="116"/>
      <c r="H10" s="116"/>
      <c r="I10" s="116" t="str">
        <f>'- B -'!B9</f>
        <v>Argentina</v>
      </c>
      <c r="J10" s="149" t="str">
        <f>IF('- B -'!C9&lt;&gt;"",'- B -'!C9,"")</f>
        <v/>
      </c>
      <c r="K10" s="130"/>
      <c r="L10" s="149" t="str">
        <f>IF('- B -'!E9&lt;&gt;"",'- B -'!E9,"")</f>
        <v/>
      </c>
      <c r="M10" s="117" t="str">
        <f>'- B -'!F9</f>
        <v>Rep. Corea</v>
      </c>
      <c r="N10" s="116"/>
      <c r="O10" s="116"/>
      <c r="P10" s="116" t="str">
        <f>'- C -'!B9</f>
        <v>Inglaterra</v>
      </c>
      <c r="Q10" s="149" t="str">
        <f>IF('- C -'!C9&lt;&gt;"",'- C -'!C9,"")</f>
        <v/>
      </c>
      <c r="R10" s="130"/>
      <c r="S10" s="149" t="str">
        <f>IF('- C -'!E9&lt;&gt;"",'- C -'!E9,"")</f>
        <v/>
      </c>
      <c r="T10" s="117" t="str">
        <f>'- C -'!F9</f>
        <v>Argelia</v>
      </c>
      <c r="W10" s="116" t="str">
        <f>'- D -'!B9</f>
        <v>Ghana</v>
      </c>
      <c r="X10" s="149" t="str">
        <f>IF('- D -'!C9&lt;&gt;"",'- D -'!C9,"")</f>
        <v/>
      </c>
      <c r="Y10" s="130"/>
      <c r="Z10" s="149" t="str">
        <f>IF('- D -'!E9&lt;&gt;"",'- D -'!E9,"")</f>
        <v/>
      </c>
      <c r="AA10" s="117" t="str">
        <f>'- D -'!F9</f>
        <v>Australia</v>
      </c>
    </row>
    <row r="11" spans="2:27" ht="5.0999999999999996" customHeight="1">
      <c r="B11" s="116"/>
      <c r="C11" s="118"/>
      <c r="D11" s="118"/>
      <c r="E11" s="118"/>
      <c r="F11" s="117"/>
      <c r="G11" s="116"/>
      <c r="H11" s="116"/>
      <c r="I11" s="116"/>
      <c r="J11" s="130"/>
      <c r="K11" s="130"/>
      <c r="L11" s="130"/>
      <c r="M11" s="117"/>
      <c r="N11" s="116"/>
      <c r="O11" s="116"/>
      <c r="P11" s="116"/>
      <c r="Q11" s="130"/>
      <c r="R11" s="130"/>
      <c r="S11" s="130"/>
      <c r="T11" s="117"/>
      <c r="W11" s="116"/>
      <c r="X11" s="130"/>
      <c r="Y11" s="130"/>
      <c r="Z11" s="130"/>
      <c r="AA11" s="117"/>
    </row>
    <row r="12" spans="2:27">
      <c r="B12" s="116" t="str">
        <f>'- A -'!B10</f>
        <v>México</v>
      </c>
      <c r="C12" s="149" t="str">
        <f>IF('- A -'!C10&lt;&gt;"",'- A -'!C10,"")</f>
        <v/>
      </c>
      <c r="D12" s="118"/>
      <c r="E12" s="149" t="str">
        <f>IF('- A -'!E10&lt;&gt;"",'- A -'!E10,"")</f>
        <v/>
      </c>
      <c r="F12" s="117" t="str">
        <f>'- A -'!F10</f>
        <v>Uruguay</v>
      </c>
      <c r="G12" s="116"/>
      <c r="H12" s="116"/>
      <c r="I12" s="116" t="str">
        <f>'- B -'!B10</f>
        <v xml:space="preserve">Nigeria </v>
      </c>
      <c r="J12" s="149" t="str">
        <f>IF('- B -'!C10&lt;&gt;"",'- B -'!C10,"")</f>
        <v/>
      </c>
      <c r="K12" s="130"/>
      <c r="L12" s="149" t="str">
        <f>IF('- B -'!E10&lt;&gt;"",'- B -'!E10,"")</f>
        <v/>
      </c>
      <c r="M12" s="117" t="str">
        <f>'- B -'!F10</f>
        <v>Rep. Corea</v>
      </c>
      <c r="N12" s="116"/>
      <c r="O12" s="116"/>
      <c r="P12" s="116" t="str">
        <f>'- C -'!B10</f>
        <v>Eslovenia</v>
      </c>
      <c r="Q12" s="149" t="str">
        <f>IF('- C -'!C10&lt;&gt;"",'- C -'!C10,"")</f>
        <v/>
      </c>
      <c r="R12" s="130"/>
      <c r="S12" s="149" t="str">
        <f>IF('- C -'!E10&lt;&gt;"",'- C -'!E10,"")</f>
        <v/>
      </c>
      <c r="T12" s="117" t="str">
        <f>'- C -'!F10</f>
        <v>Inglaterra</v>
      </c>
      <c r="W12" s="116" t="str">
        <f>'- D -'!B10</f>
        <v>Ghana</v>
      </c>
      <c r="X12" s="149" t="str">
        <f>IF('- D -'!C10&lt;&gt;"",'- D -'!C10,"")</f>
        <v/>
      </c>
      <c r="Y12" s="130"/>
      <c r="Z12" s="149" t="str">
        <f>IF('- D -'!E10&lt;&gt;"",'- D -'!E10,"")</f>
        <v/>
      </c>
      <c r="AA12" s="117" t="str">
        <f>'- D -'!F10</f>
        <v>Alemania</v>
      </c>
    </row>
    <row r="13" spans="2:27" ht="5.0999999999999996" customHeight="1">
      <c r="B13" s="116"/>
      <c r="C13" s="118"/>
      <c r="D13" s="118"/>
      <c r="E13" s="118"/>
      <c r="F13" s="117"/>
      <c r="G13" s="116"/>
      <c r="H13" s="116"/>
      <c r="I13" s="116"/>
      <c r="J13" s="130"/>
      <c r="K13" s="130"/>
      <c r="L13" s="130"/>
      <c r="M13" s="117"/>
      <c r="N13" s="116"/>
      <c r="O13" s="116"/>
      <c r="P13" s="116"/>
      <c r="Q13" s="130"/>
      <c r="R13" s="130"/>
      <c r="S13" s="130"/>
      <c r="T13" s="117"/>
      <c r="W13" s="116"/>
      <c r="X13" s="130"/>
      <c r="Y13" s="130"/>
      <c r="Z13" s="130"/>
      <c r="AA13" s="117"/>
    </row>
    <row r="14" spans="2:27">
      <c r="B14" s="116" t="str">
        <f>'- A -'!B11</f>
        <v>Francia</v>
      </c>
      <c r="C14" s="149" t="str">
        <f>IF('- A -'!C11&lt;&gt;"",'- A -'!C11,"")</f>
        <v/>
      </c>
      <c r="D14" s="118"/>
      <c r="E14" s="149" t="str">
        <f>IF('- A -'!E11&lt;&gt;"",'- A -'!E11,"")</f>
        <v/>
      </c>
      <c r="F14" s="117" t="str">
        <f>'- A -'!F11</f>
        <v>Sudáfrica</v>
      </c>
      <c r="G14" s="116"/>
      <c r="H14" s="116"/>
      <c r="I14" s="116" t="str">
        <f>'- B -'!B11</f>
        <v>Grecia</v>
      </c>
      <c r="J14" s="149" t="str">
        <f>IF('- B -'!C11&lt;&gt;"",'- B -'!C11,"")</f>
        <v/>
      </c>
      <c r="K14" s="130"/>
      <c r="L14" s="149" t="str">
        <f>IF('- B -'!E11&lt;&gt;"",'- B -'!E11,"")</f>
        <v/>
      </c>
      <c r="M14" s="117" t="str">
        <f>'- B -'!F11</f>
        <v>Argentina</v>
      </c>
      <c r="N14" s="116"/>
      <c r="O14" s="116"/>
      <c r="P14" s="116" t="str">
        <f>'- C -'!B11</f>
        <v>EEUU</v>
      </c>
      <c r="Q14" s="149" t="str">
        <f>IF('- C -'!C11&lt;&gt;"",'- C -'!C11,"")</f>
        <v/>
      </c>
      <c r="R14" s="130"/>
      <c r="S14" s="149" t="str">
        <f>IF('- C -'!E11&lt;&gt;"",'- C -'!E11,"")</f>
        <v/>
      </c>
      <c r="T14" s="117" t="str">
        <f>'- C -'!F11</f>
        <v>Argelia</v>
      </c>
      <c r="W14" s="116" t="str">
        <f>'- D -'!B11</f>
        <v>Australia</v>
      </c>
      <c r="X14" s="149" t="str">
        <f>IF('- D -'!C11&lt;&gt;"",'- D -'!C11,"")</f>
        <v/>
      </c>
      <c r="Y14" s="130"/>
      <c r="Z14" s="149" t="str">
        <f>IF('- D -'!E11&lt;&gt;"",'- D -'!E11,"")</f>
        <v/>
      </c>
      <c r="AA14" s="117" t="str">
        <f>'- D -'!F11</f>
        <v>Serbia</v>
      </c>
    </row>
    <row r="15" spans="2:27" ht="5.0999999999999996" customHeight="1" thickBot="1"/>
    <row r="16" spans="2:27" ht="13.5" thickBot="1">
      <c r="B16" s="242" t="s">
        <v>10</v>
      </c>
      <c r="C16" s="243"/>
      <c r="D16" s="243"/>
      <c r="E16" s="243"/>
      <c r="F16" s="244"/>
      <c r="I16" s="242" t="s">
        <v>9</v>
      </c>
      <c r="J16" s="243"/>
      <c r="K16" s="243"/>
      <c r="L16" s="243"/>
      <c r="M16" s="244"/>
      <c r="P16" s="242" t="s">
        <v>8</v>
      </c>
      <c r="Q16" s="243"/>
      <c r="R16" s="243"/>
      <c r="S16" s="243"/>
      <c r="T16" s="244"/>
      <c r="W16" s="242" t="s">
        <v>7</v>
      </c>
      <c r="X16" s="243"/>
      <c r="Y16" s="243"/>
      <c r="Z16" s="243"/>
      <c r="AA16" s="244"/>
    </row>
    <row r="17" spans="2:27" ht="4.5" customHeight="1"/>
    <row r="18" spans="2:27">
      <c r="B18" s="116" t="str">
        <f>'- E -'!B6</f>
        <v>Holanda</v>
      </c>
      <c r="C18" s="149" t="str">
        <f>IF('- E -'!C6&lt;&gt;"",'- E -'!C6,"")</f>
        <v/>
      </c>
      <c r="D18" s="118"/>
      <c r="E18" s="149" t="str">
        <f>IF('- E -'!E6&lt;&gt;"",'- E -'!E6,"")</f>
        <v/>
      </c>
      <c r="F18" s="117" t="str">
        <f>'- E -'!F6</f>
        <v>Dinamarca</v>
      </c>
      <c r="G18" s="116"/>
      <c r="H18" s="116"/>
      <c r="I18" s="116" t="str">
        <f>'- F -'!B6</f>
        <v>Italia</v>
      </c>
      <c r="J18" s="149" t="str">
        <f>IF('- F -'!C6&lt;&gt;"",'- F -'!C6,"")</f>
        <v/>
      </c>
      <c r="K18" s="130"/>
      <c r="L18" s="149" t="str">
        <f>IF('- F -'!E6&lt;&gt;"",'- F -'!E6,"")</f>
        <v/>
      </c>
      <c r="M18" s="117" t="str">
        <f>'- F -'!F6</f>
        <v>Paraguay</v>
      </c>
      <c r="N18" s="116"/>
      <c r="O18" s="116"/>
      <c r="P18" s="116" t="str">
        <f>'- G -'!B6</f>
        <v>Costa de Marfil</v>
      </c>
      <c r="Q18" s="149" t="str">
        <f>IF('- G -'!C6&lt;&gt;"",'- G -'!C6,"")</f>
        <v/>
      </c>
      <c r="R18" s="130"/>
      <c r="S18" s="149" t="str">
        <f>IF('- G -'!E6&lt;&gt;"",'- G -'!E6,"")</f>
        <v/>
      </c>
      <c r="T18" s="117" t="str">
        <f>'- G -'!F6</f>
        <v>Portugal</v>
      </c>
      <c r="W18" s="116" t="str">
        <f>'- H -'!B6</f>
        <v>Honduras</v>
      </c>
      <c r="X18" s="149" t="str">
        <f>IF('- H -'!C6&lt;&gt;"",'- H -'!C6,"")</f>
        <v/>
      </c>
      <c r="Y18" s="130"/>
      <c r="Z18" s="149" t="str">
        <f>IF('- H -'!E6&lt;&gt;"",'- H -'!E6,"")</f>
        <v/>
      </c>
      <c r="AA18" s="117" t="str">
        <f>'- H -'!F6</f>
        <v>Chile</v>
      </c>
    </row>
    <row r="19" spans="2:27" ht="4.5" customHeight="1">
      <c r="C19" s="118"/>
      <c r="D19" s="118"/>
      <c r="E19" s="118"/>
      <c r="G19" s="116"/>
      <c r="H19" s="116"/>
      <c r="J19" s="130"/>
      <c r="K19" s="130"/>
      <c r="L19" s="130"/>
      <c r="N19" s="116"/>
      <c r="O19" s="116"/>
      <c r="Q19" s="130"/>
      <c r="R19" s="130"/>
      <c r="S19" s="130"/>
      <c r="X19" s="130"/>
      <c r="Y19" s="130"/>
      <c r="Z19" s="130"/>
    </row>
    <row r="20" spans="2:27">
      <c r="B20" s="116" t="str">
        <f>'- E -'!B7</f>
        <v>Japón</v>
      </c>
      <c r="C20" s="149" t="str">
        <f>IF('- E -'!C7&lt;&gt;"",'- E -'!C7,"")</f>
        <v/>
      </c>
      <c r="D20" s="118"/>
      <c r="E20" s="149" t="str">
        <f>IF('- E -'!E7&lt;&gt;"",'- E -'!E7,"")</f>
        <v/>
      </c>
      <c r="F20" s="117" t="str">
        <f>'- E -'!F7</f>
        <v>Camerún</v>
      </c>
      <c r="G20" s="116"/>
      <c r="H20" s="116"/>
      <c r="I20" s="116" t="str">
        <f>'- F -'!B7</f>
        <v>Nueva Zelanda</v>
      </c>
      <c r="J20" s="149" t="str">
        <f>IF('- F -'!C7&lt;&gt;"",'- F -'!C7,"")</f>
        <v/>
      </c>
      <c r="K20" s="130"/>
      <c r="L20" s="149" t="str">
        <f>IF('- F -'!E7&lt;&gt;"",'- F -'!E7,"")</f>
        <v/>
      </c>
      <c r="M20" s="117" t="str">
        <f>'- F -'!F7</f>
        <v>Eslovaquia</v>
      </c>
      <c r="N20" s="116"/>
      <c r="O20" s="116"/>
      <c r="P20" s="116" t="str">
        <f>'- G -'!B7</f>
        <v>Brasil</v>
      </c>
      <c r="Q20" s="149" t="str">
        <f>IF('- G -'!C7&lt;&gt;"",'- G -'!C7,"")</f>
        <v/>
      </c>
      <c r="R20" s="130"/>
      <c r="S20" s="149" t="str">
        <f>IF('- G -'!E7&lt;&gt;"",'- G -'!E7,"")</f>
        <v/>
      </c>
      <c r="T20" s="117" t="str">
        <f>'- G -'!F7</f>
        <v>RDP de Corea</v>
      </c>
      <c r="W20" s="116" t="str">
        <f>'- H -'!B7</f>
        <v>España</v>
      </c>
      <c r="X20" s="149" t="str">
        <f>IF('- H -'!C7&lt;&gt;"",'- H -'!C7,"")</f>
        <v/>
      </c>
      <c r="Y20" s="130"/>
      <c r="Z20" s="149" t="str">
        <f>IF('- H -'!E7&lt;&gt;"",'- H -'!E7,"")</f>
        <v/>
      </c>
      <c r="AA20" s="117" t="str">
        <f>'- H -'!F7</f>
        <v>Suiza</v>
      </c>
    </row>
    <row r="21" spans="2:27" ht="4.5" customHeight="1">
      <c r="C21" s="118"/>
      <c r="D21" s="118"/>
      <c r="E21" s="118"/>
      <c r="G21" s="116"/>
      <c r="H21" s="116"/>
      <c r="J21" s="130"/>
      <c r="K21" s="130"/>
      <c r="L21" s="130"/>
      <c r="N21" s="116"/>
      <c r="O21" s="116"/>
      <c r="Q21" s="130"/>
      <c r="R21" s="130"/>
      <c r="S21" s="130"/>
      <c r="X21" s="130"/>
      <c r="Y21" s="130"/>
      <c r="Z21" s="130"/>
    </row>
    <row r="22" spans="2:27">
      <c r="B22" s="116" t="str">
        <f>'- E -'!B8</f>
        <v>Holanda</v>
      </c>
      <c r="C22" s="149" t="str">
        <f>IF('- E -'!C8&lt;&gt;"",'- E -'!C8,"")</f>
        <v/>
      </c>
      <c r="D22" s="118"/>
      <c r="E22" s="149" t="str">
        <f>IF('- E -'!E8&lt;&gt;"",'- E -'!E8,"")</f>
        <v/>
      </c>
      <c r="F22" s="117" t="str">
        <f>'- E -'!F8</f>
        <v>Japón</v>
      </c>
      <c r="G22" s="116"/>
      <c r="H22" s="116"/>
      <c r="I22" s="116" t="str">
        <f>'- F -'!B8</f>
        <v>Eslovaquia</v>
      </c>
      <c r="J22" s="149" t="str">
        <f>IF('- F -'!C8&lt;&gt;"",'- F -'!C8,"")</f>
        <v/>
      </c>
      <c r="K22" s="130"/>
      <c r="L22" s="149" t="str">
        <f>IF('- F -'!E8&lt;&gt;"",'- F -'!E8,"")</f>
        <v/>
      </c>
      <c r="M22" s="117" t="str">
        <f>'- F -'!F8</f>
        <v>Paraguay</v>
      </c>
      <c r="N22" s="116"/>
      <c r="O22" s="116"/>
      <c r="P22" s="116" t="str">
        <f>'- G -'!B8</f>
        <v>Brasil</v>
      </c>
      <c r="Q22" s="149" t="str">
        <f>IF('- G -'!C8&lt;&gt;"",'- G -'!C8,"")</f>
        <v/>
      </c>
      <c r="R22" s="130"/>
      <c r="S22" s="149" t="str">
        <f>IF('- G -'!E8&lt;&gt;"",'- G -'!E8,"")</f>
        <v/>
      </c>
      <c r="T22" s="117" t="str">
        <f>'- G -'!F8</f>
        <v>Costa de Marfil</v>
      </c>
      <c r="W22" s="116" t="str">
        <f>'- H -'!B8</f>
        <v>Chile</v>
      </c>
      <c r="X22" s="149" t="str">
        <f>IF('- H -'!C8&lt;&gt;"",'- H -'!C8,"")</f>
        <v/>
      </c>
      <c r="Y22" s="130"/>
      <c r="Z22" s="149" t="str">
        <f>IF('- H -'!E8&lt;&gt;"",'- H -'!E8,"")</f>
        <v/>
      </c>
      <c r="AA22" s="117" t="str">
        <f>'- H -'!F8</f>
        <v>Suiza</v>
      </c>
    </row>
    <row r="23" spans="2:27" ht="4.5" customHeight="1">
      <c r="C23" s="118"/>
      <c r="D23" s="118"/>
      <c r="E23" s="118"/>
      <c r="G23" s="116"/>
      <c r="H23" s="116"/>
      <c r="J23" s="130"/>
      <c r="K23" s="130"/>
      <c r="L23" s="130"/>
      <c r="N23" s="116"/>
      <c r="O23" s="116"/>
      <c r="Q23" s="130"/>
      <c r="R23" s="130"/>
      <c r="S23" s="130"/>
      <c r="X23" s="130"/>
      <c r="Y23" s="130"/>
      <c r="Z23" s="130"/>
    </row>
    <row r="24" spans="2:27">
      <c r="B24" s="116" t="str">
        <f>'- E -'!B9</f>
        <v>Camerún</v>
      </c>
      <c r="C24" s="149" t="str">
        <f>IF('- E -'!C9&lt;&gt;"",'- E -'!C9,"")</f>
        <v/>
      </c>
      <c r="D24" s="118"/>
      <c r="E24" s="149" t="str">
        <f>IF('- E -'!E9&lt;&gt;"",'- E -'!E9,"")</f>
        <v/>
      </c>
      <c r="F24" s="117" t="str">
        <f>'- E -'!F9</f>
        <v>Dinamarca</v>
      </c>
      <c r="G24" s="116"/>
      <c r="H24" s="116"/>
      <c r="I24" s="116" t="str">
        <f>'- F -'!B9</f>
        <v>Italia</v>
      </c>
      <c r="J24" s="149" t="str">
        <f>IF('- F -'!C9&lt;&gt;"",'- F -'!C9,"")</f>
        <v/>
      </c>
      <c r="K24" s="130"/>
      <c r="L24" s="149" t="str">
        <f>IF('- F -'!E6&lt;&gt;"",'- F -'!E6,"")</f>
        <v/>
      </c>
      <c r="M24" s="117" t="str">
        <f>'- F -'!F9</f>
        <v>Nueva Zelanda</v>
      </c>
      <c r="N24" s="116"/>
      <c r="O24" s="116"/>
      <c r="P24" s="116" t="str">
        <f>'- G -'!B9</f>
        <v>Portugal</v>
      </c>
      <c r="Q24" s="149" t="str">
        <f>IF('- G -'!C9&lt;&gt;"",'- G -'!C9,"")</f>
        <v/>
      </c>
      <c r="R24" s="130"/>
      <c r="S24" s="149" t="str">
        <f>IF('- G -'!E9&lt;&gt;"",'- G -'!E9,"")</f>
        <v/>
      </c>
      <c r="T24" s="117" t="str">
        <f>'- G -'!F9</f>
        <v>RDP de Corea</v>
      </c>
      <c r="W24" s="116" t="str">
        <f>'- H -'!B9</f>
        <v>España</v>
      </c>
      <c r="X24" s="149" t="str">
        <f>IF('- H -'!C9&lt;&gt;"",'- H -'!C9,"")</f>
        <v/>
      </c>
      <c r="Y24" s="130"/>
      <c r="Z24" s="149" t="str">
        <f>IF('- H -'!E9&lt;&gt;"",'- H -'!E9,"")</f>
        <v/>
      </c>
      <c r="AA24" s="117" t="str">
        <f>'- H -'!F9</f>
        <v>Honduras</v>
      </c>
    </row>
    <row r="25" spans="2:27" ht="4.5" customHeight="1">
      <c r="B25" s="116"/>
      <c r="C25" s="118"/>
      <c r="D25" s="118"/>
      <c r="E25" s="118"/>
      <c r="F25" s="117"/>
      <c r="G25" s="116"/>
      <c r="H25" s="116"/>
      <c r="I25" s="116"/>
      <c r="J25" s="130"/>
      <c r="K25" s="130"/>
      <c r="L25" s="130"/>
      <c r="M25" s="117"/>
      <c r="N25" s="116"/>
      <c r="O25" s="116"/>
      <c r="P25" s="116"/>
      <c r="Q25" s="130"/>
      <c r="R25" s="130"/>
      <c r="S25" s="130"/>
      <c r="T25" s="117"/>
      <c r="W25" s="116"/>
      <c r="X25" s="130"/>
      <c r="Y25" s="130"/>
      <c r="Z25" s="130"/>
      <c r="AA25" s="117"/>
    </row>
    <row r="26" spans="2:27">
      <c r="B26" s="116" t="str">
        <f>'- E -'!B10</f>
        <v>Dinamarca</v>
      </c>
      <c r="C26" s="149" t="str">
        <f>IF('- E -'!C10&lt;&gt;"",'- E -'!C10,"")</f>
        <v/>
      </c>
      <c r="D26" s="118"/>
      <c r="E26" s="149" t="str">
        <f>IF('- E -'!E10&lt;&gt;"",'- E -'!E10,"")</f>
        <v/>
      </c>
      <c r="F26" s="117" t="str">
        <f>'- E -'!F10</f>
        <v>Japón</v>
      </c>
      <c r="G26" s="116"/>
      <c r="H26" s="116"/>
      <c r="I26" s="116" t="str">
        <f>'- F -'!B10</f>
        <v>Eslovaquia</v>
      </c>
      <c r="J26" s="149" t="str">
        <f>IF('- F -'!C10&lt;&gt;"",'- F -'!C10,"")</f>
        <v/>
      </c>
      <c r="K26" s="130"/>
      <c r="L26" s="149" t="str">
        <f>IF('- F -'!E10&lt;&gt;"",'- F -'!E10,"")</f>
        <v/>
      </c>
      <c r="M26" s="117" t="str">
        <f>'- F -'!F10</f>
        <v>Italia</v>
      </c>
      <c r="N26" s="116"/>
      <c r="O26" s="116"/>
      <c r="P26" s="116" t="str">
        <f>'- G -'!B10</f>
        <v>Portugal</v>
      </c>
      <c r="Q26" s="149" t="str">
        <f>IF('- G -'!C10&lt;&gt;"",'- G -'!C10,"")</f>
        <v/>
      </c>
      <c r="R26" s="130"/>
      <c r="S26" s="149" t="str">
        <f>IF('- G -'!E10&lt;&gt;"",'- G -'!E10,"")</f>
        <v/>
      </c>
      <c r="T26" s="117" t="str">
        <f>'- G -'!F10</f>
        <v>Brasil</v>
      </c>
      <c r="W26" s="116" t="str">
        <f>'- H -'!B10</f>
        <v>Chile</v>
      </c>
      <c r="X26" s="149" t="str">
        <f>IF('- H -'!C10&lt;&gt;"",'- H -'!C10,"")</f>
        <v/>
      </c>
      <c r="Y26" s="130"/>
      <c r="Z26" s="149" t="str">
        <f>IF('- H -'!E10&lt;&gt;"",'- H -'!E10,"")</f>
        <v/>
      </c>
      <c r="AA26" s="117" t="str">
        <f>'- H -'!F10</f>
        <v>España</v>
      </c>
    </row>
    <row r="27" spans="2:27" ht="4.5" customHeight="1">
      <c r="B27" s="116"/>
      <c r="C27" s="118"/>
      <c r="D27" s="118"/>
      <c r="E27" s="118"/>
      <c r="F27" s="117"/>
      <c r="G27" s="116"/>
      <c r="H27" s="116"/>
      <c r="I27" s="116"/>
      <c r="J27" s="130"/>
      <c r="K27" s="130"/>
      <c r="L27" s="130"/>
      <c r="M27" s="117"/>
      <c r="N27" s="116"/>
      <c r="O27" s="116"/>
      <c r="P27" s="116"/>
      <c r="Q27" s="130"/>
      <c r="R27" s="130"/>
      <c r="S27" s="130"/>
      <c r="T27" s="117"/>
      <c r="W27" s="116"/>
      <c r="X27" s="130"/>
      <c r="Y27" s="130"/>
      <c r="Z27" s="130"/>
      <c r="AA27" s="117"/>
    </row>
    <row r="28" spans="2:27">
      <c r="B28" s="116" t="str">
        <f>'- E -'!B11</f>
        <v>Camerún</v>
      </c>
      <c r="C28" s="149" t="str">
        <f>IF('- E -'!C11&lt;&gt;"",'- E -'!C11,"")</f>
        <v/>
      </c>
      <c r="D28" s="118"/>
      <c r="E28" s="149" t="str">
        <f>IF('- E -'!E11&lt;&gt;"",'- E -'!E11,"")</f>
        <v/>
      </c>
      <c r="F28" s="117" t="str">
        <f>'- E -'!F11</f>
        <v>Holanda</v>
      </c>
      <c r="G28" s="116"/>
      <c r="H28" s="116"/>
      <c r="I28" s="116" t="str">
        <f>'- F -'!B11</f>
        <v>Paraguay</v>
      </c>
      <c r="J28" s="149" t="str">
        <f>IF('- F -'!C11&lt;&gt;"",'- F -'!C11,"")</f>
        <v/>
      </c>
      <c r="K28" s="130"/>
      <c r="L28" s="149" t="str">
        <f>IF('- F -'!E11&lt;&gt;"",'- F -'!E11,"")</f>
        <v/>
      </c>
      <c r="M28" s="117" t="str">
        <f>'- F -'!F11</f>
        <v>Nueva Zelanda</v>
      </c>
      <c r="N28" s="116"/>
      <c r="O28" s="116"/>
      <c r="P28" s="116" t="str">
        <f>'- G -'!B11</f>
        <v>RDP de Corea</v>
      </c>
      <c r="Q28" s="149" t="str">
        <f>IF('- G -'!C11&lt;&gt;"",'- G -'!C11,"")</f>
        <v/>
      </c>
      <c r="R28" s="130"/>
      <c r="S28" s="149" t="str">
        <f>IF('- G -'!E11&lt;&gt;"",'- G -'!E11,"")</f>
        <v/>
      </c>
      <c r="T28" s="117" t="str">
        <f>'- G -'!F11</f>
        <v>Costa de Marfil</v>
      </c>
      <c r="W28" s="116" t="str">
        <f>'- H -'!B11</f>
        <v>Suiza</v>
      </c>
      <c r="X28" s="149" t="str">
        <f>IF('- H -'!C11&lt;&gt;"",'- H -'!C11,"")</f>
        <v/>
      </c>
      <c r="Y28" s="130"/>
      <c r="Z28" s="149" t="str">
        <f>IF('- H -'!E11&lt;&gt;"",'- H -'!E11,"")</f>
        <v/>
      </c>
      <c r="AA28" s="117" t="str">
        <f>'- H -'!F11</f>
        <v>Honduras</v>
      </c>
    </row>
    <row r="29" spans="2:27" ht="9.75" customHeight="1" thickBot="1"/>
    <row r="30" spans="2:27" ht="13.5" thickBot="1">
      <c r="B30" s="242" t="s">
        <v>73</v>
      </c>
      <c r="C30" s="243"/>
      <c r="D30" s="243"/>
      <c r="E30" s="243"/>
      <c r="F30" s="244"/>
      <c r="W30" s="126"/>
      <c r="X30" s="126"/>
      <c r="Y30" s="126"/>
      <c r="Z30" s="126"/>
      <c r="AA30" s="126"/>
    </row>
    <row r="31" spans="2:27" ht="4.5" customHeight="1" thickBot="1"/>
    <row r="32" spans="2:27" s="116" customFormat="1" ht="12.75" customHeight="1" thickBot="1">
      <c r="B32" s="253"/>
      <c r="C32" s="253"/>
      <c r="E32" s="253"/>
      <c r="F32" s="253"/>
      <c r="I32" s="242" t="s">
        <v>0</v>
      </c>
      <c r="J32" s="243"/>
      <c r="K32" s="243"/>
      <c r="L32" s="243"/>
      <c r="M32" s="244"/>
    </row>
    <row r="33" spans="2:30" s="116" customFormat="1" ht="6" customHeight="1">
      <c r="B33" s="245" t="str">
        <f>'Octavos de Final'!I7</f>
        <v>1ero Grupo A</v>
      </c>
      <c r="C33" s="251" t="str">
        <f>IF('Octavos de Final'!J7&lt;&gt;"",'Octavos de Final'!J7,"")</f>
        <v/>
      </c>
      <c r="D33" s="118"/>
      <c r="E33" s="249" t="str">
        <f>IF('Octavos de Final'!J9&lt;&gt;"",'Octavos de Final'!J9,"")</f>
        <v/>
      </c>
      <c r="F33" s="247" t="str">
        <f>'Octavos de Final'!I9</f>
        <v>2do Grupo B</v>
      </c>
      <c r="G33" s="124"/>
    </row>
    <row r="34" spans="2:30" s="116" customFormat="1" ht="6" customHeight="1">
      <c r="B34" s="246"/>
      <c r="C34" s="252"/>
      <c r="D34" s="118"/>
      <c r="E34" s="250"/>
      <c r="F34" s="248"/>
      <c r="G34" s="122"/>
    </row>
    <row r="35" spans="2:30" s="116" customFormat="1" ht="6" customHeight="1">
      <c r="B35" s="118"/>
      <c r="F35" s="118"/>
      <c r="G35" s="123"/>
      <c r="H35" s="124"/>
      <c r="I35" s="245" t="str">
        <f>'Cuartos de Final'!I7</f>
        <v>OF1</v>
      </c>
      <c r="J35" s="251" t="str">
        <f>IF('Cuartos de Final'!J7&lt;&gt;"",'Cuartos de Final'!J7,"")</f>
        <v/>
      </c>
      <c r="K35" s="130"/>
      <c r="L35" s="251" t="str">
        <f>IF('Cuartos de Final'!J9&lt;&gt;"",'Cuartos de Final'!J9,"")</f>
        <v/>
      </c>
      <c r="M35" s="254" t="str">
        <f>'Cuartos de Final'!I9</f>
        <v>OF2</v>
      </c>
      <c r="N35" s="124"/>
      <c r="AA35" s="127"/>
    </row>
    <row r="36" spans="2:30" s="116" customFormat="1" ht="6" customHeight="1" thickBot="1">
      <c r="B36" s="118"/>
      <c r="F36" s="118"/>
      <c r="G36" s="123"/>
      <c r="I36" s="246"/>
      <c r="J36" s="252"/>
      <c r="K36" s="130"/>
      <c r="L36" s="252"/>
      <c r="M36" s="255"/>
      <c r="N36" s="122"/>
    </row>
    <row r="37" spans="2:30" s="116" customFormat="1" ht="12.75" customHeight="1" thickBot="1">
      <c r="B37" s="253"/>
      <c r="C37" s="253"/>
      <c r="E37" s="253"/>
      <c r="F37" s="253"/>
      <c r="G37" s="123"/>
      <c r="I37" s="150"/>
      <c r="J37" s="150"/>
      <c r="K37" s="150"/>
      <c r="L37" s="150"/>
      <c r="M37" s="150"/>
      <c r="N37" s="123"/>
      <c r="P37" s="242" t="s">
        <v>1</v>
      </c>
      <c r="Q37" s="243"/>
      <c r="R37" s="243"/>
      <c r="S37" s="243"/>
      <c r="T37" s="244"/>
    </row>
    <row r="38" spans="2:30" s="116" customFormat="1" ht="6" customHeight="1">
      <c r="B38" s="245" t="str">
        <f>'Octavos de Final'!I11</f>
        <v>1ero Grupo C</v>
      </c>
      <c r="C38" s="251" t="str">
        <f>IF('Octavos de Final'!J11&lt;&gt;"",'Octavos de Final'!J11,"")</f>
        <v/>
      </c>
      <c r="D38" s="118"/>
      <c r="E38" s="249" t="str">
        <f>IF('Octavos de Final'!J13&lt;&gt;"",'Octavos de Final'!J13,"")</f>
        <v/>
      </c>
      <c r="F38" s="247" t="str">
        <f>'Octavos de Final'!I13</f>
        <v>2do Grupo D</v>
      </c>
      <c r="G38" s="121"/>
      <c r="I38" s="150"/>
      <c r="J38" s="150"/>
      <c r="K38" s="150"/>
      <c r="L38" s="150"/>
      <c r="M38" s="150"/>
      <c r="N38" s="123"/>
    </row>
    <row r="39" spans="2:30" s="116" customFormat="1" ht="6" customHeight="1">
      <c r="B39" s="246"/>
      <c r="C39" s="252"/>
      <c r="D39" s="118"/>
      <c r="E39" s="250"/>
      <c r="F39" s="248"/>
      <c r="I39" s="150"/>
      <c r="J39" s="150"/>
      <c r="K39" s="150"/>
      <c r="L39" s="150"/>
      <c r="M39" s="150"/>
      <c r="N39" s="123"/>
    </row>
    <row r="40" spans="2:30" s="116" customFormat="1" ht="6" customHeight="1">
      <c r="B40" s="118"/>
      <c r="F40" s="118"/>
      <c r="I40" s="150"/>
      <c r="J40" s="150"/>
      <c r="K40" s="150"/>
      <c r="L40" s="150"/>
      <c r="M40" s="150"/>
      <c r="N40" s="123"/>
      <c r="O40" s="124"/>
      <c r="P40" s="245" t="str">
        <f>Semifinal!I7</f>
        <v>CF1</v>
      </c>
      <c r="Q40" s="251" t="str">
        <f>IF(Semifinal!J7&lt;&gt;"",Semifinal!J7,"")</f>
        <v/>
      </c>
      <c r="R40" s="130"/>
      <c r="S40" s="251" t="str">
        <f>IF(Semifinal!J9&lt;&gt;"",Semifinal!J9,"")</f>
        <v/>
      </c>
      <c r="T40" s="254" t="str">
        <f>Semifinal!I9</f>
        <v>CF2</v>
      </c>
      <c r="U40" s="124"/>
    </row>
    <row r="41" spans="2:30" s="116" customFormat="1" ht="6" customHeight="1">
      <c r="B41" s="118"/>
      <c r="F41" s="118"/>
      <c r="I41" s="150"/>
      <c r="J41" s="150"/>
      <c r="K41" s="150"/>
      <c r="L41" s="150"/>
      <c r="M41" s="150"/>
      <c r="N41" s="123"/>
      <c r="P41" s="246"/>
      <c r="Q41" s="252"/>
      <c r="R41" s="130"/>
      <c r="S41" s="252"/>
      <c r="T41" s="255"/>
      <c r="U41" s="122"/>
    </row>
    <row r="42" spans="2:30" s="116" customFormat="1" ht="12.75" customHeight="1">
      <c r="B42" s="253"/>
      <c r="C42" s="253"/>
      <c r="E42" s="253"/>
      <c r="F42" s="253"/>
      <c r="I42" s="150"/>
      <c r="J42" s="150"/>
      <c r="K42" s="150"/>
      <c r="L42" s="150"/>
      <c r="M42" s="150"/>
      <c r="N42" s="123"/>
      <c r="P42" s="150"/>
      <c r="Q42" s="150"/>
      <c r="R42" s="150"/>
      <c r="S42" s="150"/>
      <c r="T42" s="150"/>
      <c r="U42" s="123"/>
    </row>
    <row r="43" spans="2:30" s="116" customFormat="1" ht="6" customHeight="1">
      <c r="B43" s="245" t="str">
        <f>'Octavos de Final'!I23</f>
        <v>1ero Grupo E</v>
      </c>
      <c r="C43" s="251" t="str">
        <f>IF('Octavos de Final'!J23&lt;&gt;"",'Octavos de Final'!J23,"")</f>
        <v/>
      </c>
      <c r="D43" s="118"/>
      <c r="E43" s="249" t="str">
        <f>IF('Octavos de Final'!J25&lt;&gt;"",'Octavos de Final'!J25,"")</f>
        <v/>
      </c>
      <c r="F43" s="247" t="str">
        <f>'Octavos de Final'!I25</f>
        <v>2do Grupo F</v>
      </c>
      <c r="G43" s="124"/>
      <c r="I43" s="150"/>
      <c r="J43" s="150"/>
      <c r="K43" s="150"/>
      <c r="L43" s="150"/>
      <c r="M43" s="150"/>
      <c r="N43" s="123"/>
      <c r="P43" s="150"/>
      <c r="Q43" s="150"/>
      <c r="R43" s="150"/>
      <c r="S43" s="150"/>
      <c r="T43" s="150"/>
      <c r="U43" s="123"/>
    </row>
    <row r="44" spans="2:30" s="116" customFormat="1" ht="6" customHeight="1" thickBot="1">
      <c r="B44" s="246"/>
      <c r="C44" s="252"/>
      <c r="D44" s="118"/>
      <c r="E44" s="250"/>
      <c r="F44" s="248"/>
      <c r="G44" s="122"/>
      <c r="I44" s="150"/>
      <c r="J44" s="150"/>
      <c r="K44" s="150"/>
      <c r="L44" s="150"/>
      <c r="M44" s="150"/>
      <c r="N44" s="123"/>
      <c r="P44" s="150"/>
      <c r="Q44" s="150"/>
      <c r="R44" s="150"/>
      <c r="S44" s="150"/>
      <c r="T44" s="150"/>
      <c r="U44" s="123"/>
    </row>
    <row r="45" spans="2:30" s="116" customFormat="1" ht="6" customHeight="1">
      <c r="B45" s="118"/>
      <c r="F45" s="118"/>
      <c r="G45" s="123"/>
      <c r="H45" s="124"/>
      <c r="I45" s="245" t="str">
        <f>'Cuartos de Final'!I11</f>
        <v>OF5</v>
      </c>
      <c r="J45" s="251" t="str">
        <f>IF('Cuartos de Final'!J11&lt;&gt;"",'Cuartos de Final'!J11,"")</f>
        <v/>
      </c>
      <c r="K45" s="130"/>
      <c r="L45" s="251" t="str">
        <f>IF('Cuartos de Final'!J13&lt;&gt;"",'Cuartos de Final'!J13,"")</f>
        <v/>
      </c>
      <c r="M45" s="254" t="str">
        <f>'Cuartos de Final'!I13</f>
        <v>OF6</v>
      </c>
      <c r="N45" s="121"/>
      <c r="P45" s="150"/>
      <c r="Q45" s="150"/>
      <c r="R45" s="150"/>
      <c r="S45" s="150"/>
      <c r="T45" s="150"/>
      <c r="U45" s="123"/>
      <c r="W45" s="261" t="s">
        <v>2</v>
      </c>
      <c r="X45" s="262"/>
      <c r="Y45" s="262"/>
      <c r="Z45" s="262"/>
      <c r="AA45" s="263"/>
      <c r="AC45" s="258"/>
      <c r="AD45" s="258"/>
    </row>
    <row r="46" spans="2:30" s="116" customFormat="1" ht="6" customHeight="1" thickBot="1">
      <c r="B46" s="118"/>
      <c r="F46" s="118"/>
      <c r="G46" s="123"/>
      <c r="I46" s="246"/>
      <c r="J46" s="252"/>
      <c r="K46" s="130"/>
      <c r="L46" s="252"/>
      <c r="M46" s="255"/>
      <c r="P46" s="150"/>
      <c r="Q46" s="150"/>
      <c r="R46" s="150"/>
      <c r="S46" s="150"/>
      <c r="T46" s="150"/>
      <c r="U46" s="123"/>
      <c r="W46" s="264"/>
      <c r="X46" s="265"/>
      <c r="Y46" s="265"/>
      <c r="Z46" s="265"/>
      <c r="AA46" s="266"/>
      <c r="AC46" s="258"/>
      <c r="AD46" s="258"/>
    </row>
    <row r="47" spans="2:30" s="116" customFormat="1" ht="12.75" customHeight="1">
      <c r="B47" s="253"/>
      <c r="C47" s="253"/>
      <c r="E47" s="253"/>
      <c r="F47" s="253"/>
      <c r="G47" s="123"/>
      <c r="I47" s="150"/>
      <c r="J47" s="150"/>
      <c r="K47" s="150"/>
      <c r="L47" s="150"/>
      <c r="M47" s="150"/>
      <c r="P47" s="150"/>
      <c r="Q47" s="150"/>
      <c r="R47" s="150"/>
      <c r="S47" s="150"/>
      <c r="T47" s="150"/>
      <c r="U47" s="123"/>
      <c r="AC47" s="259" t="s">
        <v>143</v>
      </c>
      <c r="AD47" s="259"/>
    </row>
    <row r="48" spans="2:30" s="116" customFormat="1" ht="6" customHeight="1">
      <c r="B48" s="245" t="str">
        <f>'Octavos de Final'!I29</f>
        <v>1ero Grupo G</v>
      </c>
      <c r="C48" s="251" t="str">
        <f>IF('Octavos de Final'!J29&lt;&gt;"",'Octavos de Final'!J29,"")</f>
        <v/>
      </c>
      <c r="D48" s="118"/>
      <c r="E48" s="249" t="str">
        <f>IF('Octavos de Final'!J31&lt;&gt;"",'Octavos de Final'!J31,"")</f>
        <v/>
      </c>
      <c r="F48" s="247" t="str">
        <f>'Octavos de Final'!I31</f>
        <v>2do Grupo H</v>
      </c>
      <c r="G48" s="121"/>
      <c r="I48" s="150"/>
      <c r="J48" s="150"/>
      <c r="K48" s="150"/>
      <c r="L48" s="150"/>
      <c r="M48" s="150"/>
      <c r="P48" s="150"/>
      <c r="Q48" s="150"/>
      <c r="R48" s="150"/>
      <c r="S48" s="150"/>
      <c r="T48" s="150"/>
      <c r="U48" s="123"/>
      <c r="V48" s="120"/>
      <c r="W48" s="245" t="str">
        <f>'3er puesto y FINAL'!I15</f>
        <v>SF1</v>
      </c>
      <c r="X48" s="251" t="str">
        <f>IF('3er puesto y FINAL'!J15&lt;&gt;"",'3er puesto y FINAL'!J15,"")</f>
        <v/>
      </c>
      <c r="Y48" s="130"/>
      <c r="Z48" s="251" t="str">
        <f>IF('3er puesto y FINAL'!J17&lt;&gt;"",'3er puesto y FINAL'!J17,"")</f>
        <v/>
      </c>
      <c r="AA48" s="254" t="str">
        <f>'3er puesto y FINAL'!I17</f>
        <v>SF2</v>
      </c>
      <c r="AB48" s="151"/>
      <c r="AC48" s="249" t="str">
        <f>'3er puesto y FINAL'!N16</f>
        <v>CAMPEÓN</v>
      </c>
      <c r="AD48" s="249"/>
    </row>
    <row r="49" spans="2:30" s="116" customFormat="1" ht="6" customHeight="1">
      <c r="B49" s="246"/>
      <c r="C49" s="252"/>
      <c r="D49" s="118"/>
      <c r="E49" s="250"/>
      <c r="F49" s="248"/>
      <c r="I49" s="150"/>
      <c r="J49" s="150"/>
      <c r="K49" s="150"/>
      <c r="L49" s="150"/>
      <c r="M49" s="150"/>
      <c r="P49" s="150"/>
      <c r="Q49" s="150"/>
      <c r="R49" s="150"/>
      <c r="S49" s="150"/>
      <c r="T49" s="150"/>
      <c r="U49" s="123"/>
      <c r="W49" s="246"/>
      <c r="X49" s="252"/>
      <c r="Y49" s="130"/>
      <c r="Z49" s="252"/>
      <c r="AA49" s="255"/>
      <c r="AB49" s="150"/>
      <c r="AC49" s="250"/>
      <c r="AD49" s="250"/>
    </row>
    <row r="50" spans="2:30" s="116" customFormat="1" ht="12.75" customHeight="1" thickBot="1">
      <c r="B50" s="118"/>
      <c r="F50" s="118"/>
      <c r="I50" s="150"/>
      <c r="J50" s="150"/>
      <c r="K50" s="150"/>
      <c r="L50" s="150"/>
      <c r="M50" s="150"/>
      <c r="P50" s="150"/>
      <c r="Q50" s="150"/>
      <c r="R50" s="150"/>
      <c r="S50" s="150"/>
      <c r="T50" s="150"/>
      <c r="U50" s="123"/>
    </row>
    <row r="51" spans="2:30" s="116" customFormat="1" ht="12.75" customHeight="1" thickBot="1">
      <c r="B51" s="118"/>
      <c r="F51" s="118"/>
      <c r="I51" s="150"/>
      <c r="J51" s="150"/>
      <c r="K51" s="150"/>
      <c r="L51" s="150"/>
      <c r="M51" s="150"/>
      <c r="P51" s="150"/>
      <c r="Q51" s="150"/>
      <c r="R51" s="150"/>
      <c r="S51" s="150"/>
      <c r="T51" s="150"/>
      <c r="U51" s="123"/>
      <c r="W51" s="242" t="s">
        <v>142</v>
      </c>
      <c r="X51" s="243"/>
      <c r="Y51" s="243"/>
      <c r="Z51" s="243"/>
      <c r="AA51" s="244"/>
    </row>
    <row r="52" spans="2:30" s="116" customFormat="1" ht="12.75" customHeight="1">
      <c r="B52" s="253"/>
      <c r="C52" s="253"/>
      <c r="E52" s="253"/>
      <c r="F52" s="253"/>
      <c r="I52" s="150"/>
      <c r="J52" s="150"/>
      <c r="K52" s="150"/>
      <c r="L52" s="150"/>
      <c r="M52" s="150"/>
      <c r="P52" s="150"/>
      <c r="Q52" s="150"/>
      <c r="R52" s="150"/>
      <c r="S52" s="150"/>
      <c r="T52" s="150"/>
      <c r="U52" s="123"/>
      <c r="W52" s="119"/>
      <c r="X52" s="119"/>
      <c r="Y52" s="119"/>
      <c r="Z52" s="119"/>
      <c r="AA52" s="119"/>
    </row>
    <row r="53" spans="2:30" s="116" customFormat="1" ht="6" customHeight="1">
      <c r="B53" s="245" t="str">
        <f>'Octavos de Final'!I15</f>
        <v>1ero Grupo B</v>
      </c>
      <c r="C53" s="251" t="str">
        <f>IF('Octavos de Final'!J15&lt;&gt;"",'Octavos de Final'!J15,"")</f>
        <v/>
      </c>
      <c r="D53" s="118"/>
      <c r="E53" s="249" t="str">
        <f>IF('Octavos de Final'!J17&lt;&gt;"",'Octavos de Final'!J17,"")</f>
        <v/>
      </c>
      <c r="F53" s="247" t="str">
        <f>'Octavos de Final'!I17</f>
        <v>2do Grupo A</v>
      </c>
      <c r="G53" s="124"/>
      <c r="I53" s="150"/>
      <c r="J53" s="150"/>
      <c r="K53" s="150"/>
      <c r="L53" s="150"/>
      <c r="M53" s="150"/>
      <c r="P53" s="150"/>
      <c r="Q53" s="150"/>
      <c r="R53" s="150"/>
      <c r="S53" s="150"/>
      <c r="T53" s="150"/>
      <c r="U53" s="123"/>
      <c r="V53" s="120"/>
      <c r="W53" s="245" t="str">
        <f>'3er puesto y FINAL'!I8</f>
        <v>SF1-2</v>
      </c>
      <c r="X53" s="251" t="str">
        <f>IF('3er puesto y FINAL'!J8&lt;&gt;"",'3er puesto y FINAL'!J8,"")</f>
        <v/>
      </c>
      <c r="Y53" s="130"/>
      <c r="Z53" s="251" t="str">
        <f>IF('3er puesto y FINAL'!J10&lt;&gt;"",'3er puesto y FINAL'!J10,"")</f>
        <v/>
      </c>
      <c r="AA53" s="254" t="str">
        <f>'3er puesto y FINAL'!I10</f>
        <v>SF2-2</v>
      </c>
    </row>
    <row r="54" spans="2:30" s="116" customFormat="1" ht="6" customHeight="1">
      <c r="B54" s="246"/>
      <c r="C54" s="252"/>
      <c r="D54" s="118"/>
      <c r="E54" s="250"/>
      <c r="F54" s="248"/>
      <c r="G54" s="122"/>
      <c r="I54" s="150"/>
      <c r="J54" s="150"/>
      <c r="K54" s="150"/>
      <c r="L54" s="150"/>
      <c r="M54" s="150"/>
      <c r="P54" s="150"/>
      <c r="Q54" s="150"/>
      <c r="R54" s="150"/>
      <c r="S54" s="150"/>
      <c r="T54" s="150"/>
      <c r="U54" s="123"/>
      <c r="W54" s="246"/>
      <c r="X54" s="252"/>
      <c r="Y54" s="130"/>
      <c r="Z54" s="252"/>
      <c r="AA54" s="255"/>
    </row>
    <row r="55" spans="2:30" s="116" customFormat="1" ht="6" customHeight="1">
      <c r="B55" s="118"/>
      <c r="F55" s="118"/>
      <c r="G55" s="123"/>
      <c r="H55" s="124"/>
      <c r="I55" s="245" t="str">
        <f>'Cuartos de Final'!I15</f>
        <v>OF3</v>
      </c>
      <c r="J55" s="251" t="str">
        <f>IF('Cuartos de Final'!J15&lt;&gt;"",'Cuartos de Final'!J15,"")</f>
        <v/>
      </c>
      <c r="K55" s="130"/>
      <c r="L55" s="251" t="str">
        <f>IF('Cuartos de Final'!J17&lt;&gt;"",'Cuartos de Final'!J17,"")</f>
        <v/>
      </c>
      <c r="M55" s="254" t="str">
        <f>'Cuartos de Final'!I17</f>
        <v>OF4</v>
      </c>
      <c r="N55" s="124"/>
      <c r="P55" s="150"/>
      <c r="Q55" s="150"/>
      <c r="R55" s="150"/>
      <c r="S55" s="150"/>
      <c r="T55" s="150"/>
      <c r="U55" s="123"/>
    </row>
    <row r="56" spans="2:30" s="116" customFormat="1" ht="6" customHeight="1">
      <c r="B56" s="118"/>
      <c r="F56" s="118"/>
      <c r="G56" s="123"/>
      <c r="I56" s="246"/>
      <c r="J56" s="252"/>
      <c r="K56" s="130"/>
      <c r="L56" s="252"/>
      <c r="M56" s="255"/>
      <c r="N56" s="122"/>
      <c r="P56" s="150"/>
      <c r="Q56" s="150"/>
      <c r="R56" s="150"/>
      <c r="S56" s="150"/>
      <c r="T56" s="150"/>
      <c r="U56" s="123"/>
    </row>
    <row r="57" spans="2:30" s="116" customFormat="1" ht="12.75" customHeight="1">
      <c r="B57" s="253"/>
      <c r="C57" s="253"/>
      <c r="E57" s="253"/>
      <c r="F57" s="253"/>
      <c r="G57" s="123"/>
      <c r="I57" s="150"/>
      <c r="J57" s="150"/>
      <c r="K57" s="150"/>
      <c r="L57" s="150"/>
      <c r="M57" s="150"/>
      <c r="N57" s="123"/>
      <c r="P57" s="150"/>
      <c r="Q57" s="150"/>
      <c r="R57" s="150"/>
      <c r="S57" s="150"/>
      <c r="T57" s="150"/>
      <c r="U57" s="123"/>
    </row>
    <row r="58" spans="2:30" s="116" customFormat="1" ht="6" customHeight="1">
      <c r="B58" s="245" t="str">
        <f>'Octavos de Final'!I19</f>
        <v>1ero Grupo D</v>
      </c>
      <c r="C58" s="251" t="str">
        <f>IF('Octavos de Final'!J19&lt;&gt;"",'Octavos de Final'!J19,"")</f>
        <v/>
      </c>
      <c r="D58" s="118"/>
      <c r="E58" s="251" t="str">
        <f>IF('Octavos de Final'!J21&lt;&gt;"",'Octavos de Final'!J21,"")</f>
        <v/>
      </c>
      <c r="F58" s="254" t="str">
        <f>'Octavos de Final'!I21</f>
        <v>2do Grupo C</v>
      </c>
      <c r="G58" s="121"/>
      <c r="I58" s="150"/>
      <c r="J58" s="150"/>
      <c r="K58" s="150"/>
      <c r="L58" s="150"/>
      <c r="M58" s="150"/>
      <c r="N58" s="123"/>
      <c r="P58" s="150"/>
      <c r="Q58" s="150"/>
      <c r="R58" s="150"/>
      <c r="S58" s="150"/>
      <c r="T58" s="150"/>
      <c r="U58" s="123"/>
    </row>
    <row r="59" spans="2:30" s="116" customFormat="1" ht="6" customHeight="1">
      <c r="B59" s="246"/>
      <c r="C59" s="252"/>
      <c r="D59" s="118"/>
      <c r="E59" s="252"/>
      <c r="F59" s="255"/>
      <c r="I59" s="150"/>
      <c r="J59" s="150"/>
      <c r="K59" s="150"/>
      <c r="L59" s="150"/>
      <c r="M59" s="150"/>
      <c r="N59" s="123"/>
      <c r="P59" s="150"/>
      <c r="Q59" s="150"/>
      <c r="R59" s="150"/>
      <c r="S59" s="150"/>
      <c r="T59" s="150"/>
      <c r="U59" s="123"/>
    </row>
    <row r="60" spans="2:30" s="116" customFormat="1" ht="6" customHeight="1">
      <c r="B60" s="118"/>
      <c r="F60" s="118"/>
      <c r="I60" s="150"/>
      <c r="J60" s="150"/>
      <c r="K60" s="150"/>
      <c r="L60" s="150"/>
      <c r="M60" s="150"/>
      <c r="N60" s="123"/>
      <c r="O60" s="124"/>
      <c r="P60" s="245" t="str">
        <f>Semifinal!I11</f>
        <v>CF3</v>
      </c>
      <c r="Q60" s="251" t="str">
        <f>IF(Semifinal!J11&lt;&gt;"",Semifinal!J11,"")</f>
        <v/>
      </c>
      <c r="R60" s="130"/>
      <c r="S60" s="251" t="str">
        <f>IF(Semifinal!J13&lt;&gt;"",Semifinal!J13,"")</f>
        <v/>
      </c>
      <c r="T60" s="254" t="str">
        <f>Semifinal!I13</f>
        <v>CF4</v>
      </c>
      <c r="U60" s="121"/>
      <c r="AA60" s="260" t="s">
        <v>78</v>
      </c>
      <c r="AB60" s="260"/>
      <c r="AC60" s="260"/>
    </row>
    <row r="61" spans="2:30" s="116" customFormat="1" ht="6" customHeight="1">
      <c r="B61" s="118"/>
      <c r="F61" s="118"/>
      <c r="I61" s="150"/>
      <c r="J61" s="150"/>
      <c r="K61" s="150"/>
      <c r="L61" s="150"/>
      <c r="M61" s="150"/>
      <c r="N61" s="123"/>
      <c r="P61" s="246"/>
      <c r="Q61" s="252"/>
      <c r="R61" s="130"/>
      <c r="S61" s="252"/>
      <c r="T61" s="255"/>
      <c r="AA61" s="260"/>
      <c r="AB61" s="260"/>
      <c r="AC61" s="260"/>
    </row>
    <row r="62" spans="2:30" s="116" customFormat="1" ht="12.75" customHeight="1">
      <c r="B62" s="253"/>
      <c r="C62" s="253"/>
      <c r="E62" s="253"/>
      <c r="F62" s="253"/>
      <c r="I62" s="150"/>
      <c r="J62" s="150"/>
      <c r="K62" s="150"/>
      <c r="L62" s="150"/>
      <c r="M62" s="150"/>
      <c r="N62" s="123"/>
    </row>
    <row r="63" spans="2:30" s="116" customFormat="1" ht="6" customHeight="1">
      <c r="B63" s="245" t="str">
        <f>'Octavos de Final'!I33</f>
        <v>1ero Grupo F</v>
      </c>
      <c r="C63" s="251" t="str">
        <f>IF('Octavos de Final'!J33&lt;&gt;"",'Octavos de Final'!J33,"")</f>
        <v/>
      </c>
      <c r="D63" s="118"/>
      <c r="E63" s="251" t="str">
        <f>IF('Octavos de Final'!J35&lt;&gt;"",'Octavos de Final'!J35,"")</f>
        <v/>
      </c>
      <c r="F63" s="254" t="str">
        <f>'Octavos de Final'!I35</f>
        <v>2do Grupo E</v>
      </c>
      <c r="G63" s="124"/>
      <c r="I63" s="150"/>
      <c r="J63" s="150"/>
      <c r="K63" s="150"/>
      <c r="L63" s="150"/>
      <c r="M63" s="150"/>
      <c r="N63" s="123"/>
    </row>
    <row r="64" spans="2:30" s="116" customFormat="1" ht="6" customHeight="1">
      <c r="B64" s="246"/>
      <c r="C64" s="252"/>
      <c r="D64" s="118"/>
      <c r="E64" s="252"/>
      <c r="F64" s="255"/>
      <c r="G64" s="122"/>
      <c r="I64" s="150"/>
      <c r="J64" s="150"/>
      <c r="K64" s="150"/>
      <c r="L64" s="150"/>
      <c r="M64" s="150"/>
      <c r="N64" s="123"/>
    </row>
    <row r="65" spans="2:14" s="116" customFormat="1" ht="6" customHeight="1">
      <c r="B65" s="118"/>
      <c r="F65" s="118"/>
      <c r="G65" s="123"/>
      <c r="H65" s="124"/>
      <c r="I65" s="245" t="str">
        <f>'Cuartos de Final'!I19</f>
        <v>OF7</v>
      </c>
      <c r="J65" s="251" t="str">
        <f>IF('Cuartos de Final'!J19&lt;&gt;"",'Cuartos de Final'!J19,"")</f>
        <v/>
      </c>
      <c r="K65" s="130"/>
      <c r="L65" s="251" t="str">
        <f>IF('Cuartos de Final'!J21&lt;&gt;"",'Cuartos de Final'!J21,"")</f>
        <v/>
      </c>
      <c r="M65" s="254" t="str">
        <f>'Cuartos de Final'!I21</f>
        <v>OF8</v>
      </c>
      <c r="N65" s="121"/>
    </row>
    <row r="66" spans="2:14" s="116" customFormat="1" ht="6" customHeight="1">
      <c r="B66" s="118"/>
      <c r="F66" s="118"/>
      <c r="G66" s="123"/>
      <c r="I66" s="246"/>
      <c r="J66" s="252"/>
      <c r="K66" s="130"/>
      <c r="L66" s="252"/>
      <c r="M66" s="255"/>
    </row>
    <row r="67" spans="2:14" s="116" customFormat="1" ht="12.75" customHeight="1">
      <c r="B67" s="253"/>
      <c r="C67" s="253"/>
      <c r="E67" s="253"/>
      <c r="F67" s="253"/>
      <c r="G67" s="123"/>
    </row>
    <row r="68" spans="2:14" ht="6" customHeight="1">
      <c r="B68" s="245" t="str">
        <f>'Octavos de Final'!I37</f>
        <v>1ero Grupo H</v>
      </c>
      <c r="C68" s="256" t="str">
        <f>IF('Octavos de Final'!J37&lt;&gt;"",'Octavos de Final'!J37,"")</f>
        <v/>
      </c>
      <c r="D68" s="115"/>
      <c r="E68" s="256" t="str">
        <f>IF('Octavos de Final'!J39&lt;&gt;"",'Octavos de Final'!J39,"")</f>
        <v/>
      </c>
      <c r="F68" s="254" t="str">
        <f>'Octavos de Final'!I39</f>
        <v>2do Grupo G</v>
      </c>
      <c r="G68" s="125"/>
    </row>
    <row r="69" spans="2:14" ht="6" customHeight="1">
      <c r="B69" s="246"/>
      <c r="C69" s="257"/>
      <c r="D69" s="115"/>
      <c r="E69" s="257"/>
      <c r="F69" s="255"/>
    </row>
  </sheetData>
  <sheetProtection sheet="1" objects="1" scenarios="1"/>
  <mergeCells count="97">
    <mergeCell ref="AC45:AD46"/>
    <mergeCell ref="AC48:AD49"/>
    <mergeCell ref="AC47:AD47"/>
    <mergeCell ref="AA60:AC61"/>
    <mergeCell ref="W51:AA51"/>
    <mergeCell ref="W53:W54"/>
    <mergeCell ref="X53:X54"/>
    <mergeCell ref="Z53:Z54"/>
    <mergeCell ref="AA53:AA54"/>
    <mergeCell ref="X48:X49"/>
    <mergeCell ref="Z48:Z49"/>
    <mergeCell ref="AA48:AA49"/>
    <mergeCell ref="W45:AA46"/>
    <mergeCell ref="P60:P61"/>
    <mergeCell ref="Q60:Q61"/>
    <mergeCell ref="S60:S61"/>
    <mergeCell ref="T60:T61"/>
    <mergeCell ref="I65:I66"/>
    <mergeCell ref="J65:J66"/>
    <mergeCell ref="L65:L66"/>
    <mergeCell ref="M65:M66"/>
    <mergeCell ref="Q40:Q41"/>
    <mergeCell ref="S40:S41"/>
    <mergeCell ref="T40:T41"/>
    <mergeCell ref="I55:I56"/>
    <mergeCell ref="J55:J56"/>
    <mergeCell ref="L55:L56"/>
    <mergeCell ref="M55:M56"/>
    <mergeCell ref="I45:I46"/>
    <mergeCell ref="J45:J46"/>
    <mergeCell ref="C63:C64"/>
    <mergeCell ref="B63:B64"/>
    <mergeCell ref="L45:L46"/>
    <mergeCell ref="M45:M46"/>
    <mergeCell ref="I35:I36"/>
    <mergeCell ref="J35:J36"/>
    <mergeCell ref="L35:L36"/>
    <mergeCell ref="M35:M36"/>
    <mergeCell ref="B43:B44"/>
    <mergeCell ref="F53:F54"/>
    <mergeCell ref="E53:E54"/>
    <mergeCell ref="B52:C52"/>
    <mergeCell ref="B57:C57"/>
    <mergeCell ref="C53:C54"/>
    <mergeCell ref="B53:B54"/>
    <mergeCell ref="C38:C39"/>
    <mergeCell ref="F68:F69"/>
    <mergeCell ref="E68:E69"/>
    <mergeCell ref="C68:C69"/>
    <mergeCell ref="B68:B69"/>
    <mergeCell ref="E52:F52"/>
    <mergeCell ref="E57:F57"/>
    <mergeCell ref="E62:F62"/>
    <mergeCell ref="E67:F67"/>
    <mergeCell ref="F63:F64"/>
    <mergeCell ref="E63:E64"/>
    <mergeCell ref="F58:F59"/>
    <mergeCell ref="E58:E59"/>
    <mergeCell ref="C58:C59"/>
    <mergeCell ref="B58:B59"/>
    <mergeCell ref="B62:C62"/>
    <mergeCell ref="B67:C67"/>
    <mergeCell ref="P2:T2"/>
    <mergeCell ref="W2:AA2"/>
    <mergeCell ref="B16:F16"/>
    <mergeCell ref="I16:M16"/>
    <mergeCell ref="P16:T16"/>
    <mergeCell ref="W16:AA16"/>
    <mergeCell ref="I2:M2"/>
    <mergeCell ref="B2:F2"/>
    <mergeCell ref="C48:C49"/>
    <mergeCell ref="B48:B49"/>
    <mergeCell ref="B37:C37"/>
    <mergeCell ref="E37:F37"/>
    <mergeCell ref="E42:F42"/>
    <mergeCell ref="E47:F47"/>
    <mergeCell ref="B42:C42"/>
    <mergeCell ref="B47:C47"/>
    <mergeCell ref="F43:F44"/>
    <mergeCell ref="E43:E44"/>
    <mergeCell ref="C43:C44"/>
    <mergeCell ref="B30:F30"/>
    <mergeCell ref="I32:M32"/>
    <mergeCell ref="P37:T37"/>
    <mergeCell ref="W48:W49"/>
    <mergeCell ref="F38:F39"/>
    <mergeCell ref="E38:E39"/>
    <mergeCell ref="E33:E34"/>
    <mergeCell ref="F33:F34"/>
    <mergeCell ref="C33:C34"/>
    <mergeCell ref="B33:B34"/>
    <mergeCell ref="E32:F32"/>
    <mergeCell ref="B32:C32"/>
    <mergeCell ref="B38:B39"/>
    <mergeCell ref="F48:F49"/>
    <mergeCell ref="E48:E49"/>
    <mergeCell ref="P40:P41"/>
  </mergeCells>
  <phoneticPr fontId="31" type="noConversion"/>
  <hyperlinks>
    <hyperlink ref="AA60:AC61" location="Menu!A1" display="Menu Principal"/>
  </hyperlinks>
  <printOptions horizontalCentered="1" verticalCentered="1"/>
  <pageMargins left="0.75" right="0.75" top="1" bottom="1" header="0" footer="0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3"/>
  <dimension ref="A2:AL55"/>
  <sheetViews>
    <sheetView workbookViewId="0">
      <pane xSplit="5" topLeftCell="F1" activePane="topRight" state="frozen"/>
      <selection activeCell="O28" sqref="O28"/>
      <selection pane="topRight" activeCell="G4" sqref="G4"/>
    </sheetView>
  </sheetViews>
  <sheetFormatPr baseColWidth="10" defaultColWidth="3.7109375" defaultRowHeight="12.75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>
      <c r="A2" s="267" t="s">
        <v>42</v>
      </c>
      <c r="B2" s="267"/>
      <c r="C2" s="267"/>
      <c r="D2" s="267"/>
      <c r="E2" s="267"/>
      <c r="G2" t="str">
        <f>IF('- A -'!U7&lt;&gt;"",'- A -'!U7,"")</f>
        <v>Sudáfrica</v>
      </c>
      <c r="N2" t="str">
        <f>IF('- A -'!U9&lt;&gt;"",'- A -'!U9,"")</f>
        <v>México</v>
      </c>
      <c r="U2" t="str">
        <f>IF('- A -'!U11&lt;&gt;"",'- A -'!U11,"")</f>
        <v>Uruguay</v>
      </c>
      <c r="AB2" t="str">
        <f>IF('- A -'!U13&lt;&gt;"",'- A -'!U13,"")</f>
        <v>Francia</v>
      </c>
    </row>
    <row r="3" spans="1:36">
      <c r="F3" t="s">
        <v>98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>
      <c r="A4" s="2" t="str">
        <f>'- A -'!B6</f>
        <v>Sudáfrica</v>
      </c>
      <c r="B4" s="1" t="str">
        <f>IF('- A -'!C6&lt;&gt;"",'- A -'!C6,"")</f>
        <v/>
      </c>
      <c r="C4" s="1" t="str">
        <f>'- A -'!D6</f>
        <v>-</v>
      </c>
      <c r="D4" s="1" t="str">
        <f>IF('- A -'!E6&lt;&gt;"",'- A -'!E6,"")</f>
        <v/>
      </c>
      <c r="E4" s="3" t="str">
        <f>'- A -'!F6</f>
        <v>México</v>
      </c>
      <c r="F4" s="1">
        <f>COUNTBLANK('- A -'!C6:'- A -'!E6)</f>
        <v>2</v>
      </c>
      <c r="G4">
        <f>IF(AND(F4=0,OR($A4=$G$2,$E4=$G$2)),1,0)</f>
        <v>0</v>
      </c>
      <c r="H4">
        <f t="shared" ref="H4:H9" si="0">IF(AND(F4=0,OR(AND($A4=$G$2,$B4&gt;$D4),AND($E4=$G$2,$D4&gt;$B4))),1,0)</f>
        <v>0</v>
      </c>
      <c r="I4">
        <f t="shared" ref="I4:I9" si="1">IF(AND(F4=0,G4=1,$B4=$D4),1,0)</f>
        <v>0</v>
      </c>
      <c r="J4">
        <f t="shared" ref="J4:J9" si="2">IF(AND(F4=0,OR(AND($A4=$G$2,$B4&lt;$D4),AND($E4=$G$2,$D4&lt;$B4))),1,0)</f>
        <v>0</v>
      </c>
      <c r="K4">
        <f t="shared" ref="K4:K9" si="3">IF(F4&gt;0,0,IF($A4=$G$2,$B4,IF($E4=$G$2,$D4,0)))</f>
        <v>0</v>
      </c>
      <c r="L4">
        <f t="shared" ref="L4:L9" si="4">IF(F4&gt;0,0,IF($A4=$G$2,$D4,IF($E4=$G$2,$B4,0)))</f>
        <v>0</v>
      </c>
      <c r="N4">
        <f t="shared" ref="N4:N9" si="5">IF(AND(F4=0,OR($A4=$N$2,$E4=$N$2)),1,0)</f>
        <v>0</v>
      </c>
      <c r="O4">
        <f t="shared" ref="O4:O9" si="6">IF(AND(F4=0,OR(AND($A4=$N$2,$B4&gt;$D4),AND($E4=$N$2,$D4&gt;$B4))),1,0)</f>
        <v>0</v>
      </c>
      <c r="P4">
        <f t="shared" ref="P4:P9" si="7">IF(AND(F4=0,N4=1,$B4=$D4),1,0)</f>
        <v>0</v>
      </c>
      <c r="Q4">
        <f t="shared" ref="Q4:Q9" si="8">IF(AND(F4=0,OR(AND($A4=$N$2,$B4&lt;$D4),AND($E4=$N$2,$D4&lt;$B4))),1,0)</f>
        <v>0</v>
      </c>
      <c r="R4">
        <f t="shared" ref="R4:R9" si="9">IF(F4&gt;0,0,IF($A4=$N$2,$B4,IF($E4=$N$2,$D4,0)))</f>
        <v>0</v>
      </c>
      <c r="S4">
        <f t="shared" ref="S4:S9" si="10">IF(F4&gt;0,0,IF($A4=$N$2,$D4,IF($E4=$N$2,$B4,0)))</f>
        <v>0</v>
      </c>
      <c r="U4">
        <f t="shared" ref="U4:U9" si="11">IF(AND(F4=0,OR($A4=$U$2,$E4=$U$2)),1,0)</f>
        <v>0</v>
      </c>
      <c r="V4">
        <f t="shared" ref="V4:V9" si="12">IF(AND(F4=0,OR(AND($A4=$U$2,$B4&gt;$D4),AND($E4=$U$2,$D4&gt;$B4))),1,0)</f>
        <v>0</v>
      </c>
      <c r="W4">
        <f t="shared" ref="W4:W9" si="13">IF(AND(F4=0,U4=1,$B4=$D4),1,0)</f>
        <v>0</v>
      </c>
      <c r="X4">
        <f t="shared" ref="X4:X9" si="14">IF(AND(F4=0,OR(AND($A4=$U$2,$B4&lt;$D4),AND($E4=$U$2,$D4&lt;$B4))),1,0)</f>
        <v>0</v>
      </c>
      <c r="Y4">
        <f t="shared" ref="Y4:Y9" si="15">IF(F4&gt;0,0,IF($A4=$U$2,$B4,IF($E4=$U$2,$D4,0)))</f>
        <v>0</v>
      </c>
      <c r="Z4">
        <f t="shared" ref="Z4:Z9" si="16">IF(F4&gt;0,0,IF($A4=$U$2,$D4,IF($E4=$U$2,$B4,0)))</f>
        <v>0</v>
      </c>
      <c r="AB4">
        <f t="shared" ref="AB4:AB9" si="17">IF(AND(F4=0,OR($A4=$AB$2,$E4=$AB$2)),1,0)</f>
        <v>0</v>
      </c>
      <c r="AC4">
        <f t="shared" ref="AC4:AC9" si="18">IF(AND(F4=0,OR(AND($A4=$AB$2,$B4&gt;$D4),AND($E4=$AB$2,$D4&gt;$B4))),1,0)</f>
        <v>0</v>
      </c>
      <c r="AD4">
        <f t="shared" ref="AD4:AD9" si="19">IF(AND(F4=0,AB4=1,$B4=$D4),1,0)</f>
        <v>0</v>
      </c>
      <c r="AE4">
        <f t="shared" ref="AE4:AE9" si="20">IF(AND(F4=0,OR(AND($A4=$AB$2,$B4&lt;$D4),AND($E4=$AB$2,$D4&lt;$B4))),1,0)</f>
        <v>0</v>
      </c>
      <c r="AF4">
        <f t="shared" ref="AF4:AF9" si="21">IF(F4&gt;0,0,IF($A4=$AB$2,$B4,IF($E4=$AB$2,$D4,0)))</f>
        <v>0</v>
      </c>
      <c r="AG4">
        <f t="shared" ref="AG4:AG9" si="22">IF(F4&gt;0,0,IF($A4=$AB$2,$D4,IF($E4=$AB$2,$B4,0)))</f>
        <v>0</v>
      </c>
    </row>
    <row r="5" spans="1:36">
      <c r="A5" s="2" t="str">
        <f>'- A -'!B7</f>
        <v>Uruguay</v>
      </c>
      <c r="B5" s="1" t="str">
        <f>IF('- A -'!C7&lt;&gt;"",'- A -'!C7,"")</f>
        <v/>
      </c>
      <c r="C5" s="1" t="str">
        <f>'- A -'!D7</f>
        <v>-</v>
      </c>
      <c r="D5" s="1" t="str">
        <f>IF('- A -'!E7&lt;&gt;"",'- A -'!E7,"")</f>
        <v/>
      </c>
      <c r="E5" s="3" t="str">
        <f>'- A -'!F7</f>
        <v>Francia</v>
      </c>
      <c r="F5" s="1">
        <f>COUNTBLANK('- A -'!C7:'- A -'!E7)</f>
        <v>2</v>
      </c>
      <c r="G5">
        <f t="shared" ref="G5:G9" si="23">IF(AND(F5=0,OR($A5=$G$2,$E5=$G$2)),1,0)</f>
        <v>0</v>
      </c>
      <c r="H5">
        <f t="shared" si="0"/>
        <v>0</v>
      </c>
      <c r="I5">
        <f t="shared" si="1"/>
        <v>0</v>
      </c>
      <c r="J5">
        <f t="shared" si="2"/>
        <v>0</v>
      </c>
      <c r="K5">
        <f t="shared" si="3"/>
        <v>0</v>
      </c>
      <c r="L5">
        <f t="shared" si="4"/>
        <v>0</v>
      </c>
      <c r="N5">
        <f t="shared" si="5"/>
        <v>0</v>
      </c>
      <c r="O5">
        <f t="shared" si="6"/>
        <v>0</v>
      </c>
      <c r="P5">
        <f t="shared" si="7"/>
        <v>0</v>
      </c>
      <c r="Q5">
        <f t="shared" si="8"/>
        <v>0</v>
      </c>
      <c r="R5">
        <f t="shared" si="9"/>
        <v>0</v>
      </c>
      <c r="S5">
        <f t="shared" si="10"/>
        <v>0</v>
      </c>
      <c r="U5">
        <f t="shared" si="11"/>
        <v>0</v>
      </c>
      <c r="V5">
        <f t="shared" si="12"/>
        <v>0</v>
      </c>
      <c r="W5">
        <f t="shared" si="13"/>
        <v>0</v>
      </c>
      <c r="X5">
        <f t="shared" si="14"/>
        <v>0</v>
      </c>
      <c r="Y5">
        <f t="shared" si="15"/>
        <v>0</v>
      </c>
      <c r="Z5">
        <f t="shared" si="16"/>
        <v>0</v>
      </c>
      <c r="AB5">
        <f t="shared" si="17"/>
        <v>0</v>
      </c>
      <c r="AC5">
        <f t="shared" si="18"/>
        <v>0</v>
      </c>
      <c r="AD5">
        <f t="shared" si="19"/>
        <v>0</v>
      </c>
      <c r="AE5">
        <f t="shared" si="20"/>
        <v>0</v>
      </c>
      <c r="AF5">
        <f t="shared" si="21"/>
        <v>0</v>
      </c>
      <c r="AG5">
        <f t="shared" si="22"/>
        <v>0</v>
      </c>
    </row>
    <row r="6" spans="1:36">
      <c r="A6" s="2" t="str">
        <f>'- A -'!B8</f>
        <v>Sudáfrica</v>
      </c>
      <c r="B6" s="1" t="str">
        <f>IF('- A -'!C8&lt;&gt;"",'- A -'!C8,"")</f>
        <v/>
      </c>
      <c r="C6" s="1" t="str">
        <f>'- A -'!D8</f>
        <v>-</v>
      </c>
      <c r="D6" s="1" t="str">
        <f>IF('- A -'!E8&lt;&gt;"",'- A -'!E8,"")</f>
        <v/>
      </c>
      <c r="E6" s="3" t="str">
        <f>'- A -'!F8</f>
        <v>Uruguay</v>
      </c>
      <c r="F6" s="1">
        <f>COUNTBLANK('- A -'!C8:'- A -'!E8)</f>
        <v>2</v>
      </c>
      <c r="G6">
        <f t="shared" si="23"/>
        <v>0</v>
      </c>
      <c r="H6">
        <f t="shared" si="0"/>
        <v>0</v>
      </c>
      <c r="I6">
        <f t="shared" si="1"/>
        <v>0</v>
      </c>
      <c r="J6">
        <f t="shared" si="2"/>
        <v>0</v>
      </c>
      <c r="K6">
        <f t="shared" si="3"/>
        <v>0</v>
      </c>
      <c r="L6">
        <f t="shared" si="4"/>
        <v>0</v>
      </c>
      <c r="N6">
        <f t="shared" si="5"/>
        <v>0</v>
      </c>
      <c r="O6">
        <f t="shared" si="6"/>
        <v>0</v>
      </c>
      <c r="P6">
        <f t="shared" si="7"/>
        <v>0</v>
      </c>
      <c r="Q6">
        <f t="shared" si="8"/>
        <v>0</v>
      </c>
      <c r="R6">
        <f t="shared" si="9"/>
        <v>0</v>
      </c>
      <c r="S6">
        <f t="shared" si="10"/>
        <v>0</v>
      </c>
      <c r="U6">
        <f t="shared" si="11"/>
        <v>0</v>
      </c>
      <c r="V6">
        <f t="shared" si="12"/>
        <v>0</v>
      </c>
      <c r="W6">
        <f t="shared" si="13"/>
        <v>0</v>
      </c>
      <c r="X6">
        <f t="shared" si="14"/>
        <v>0</v>
      </c>
      <c r="Y6">
        <f t="shared" si="15"/>
        <v>0</v>
      </c>
      <c r="Z6">
        <f t="shared" si="16"/>
        <v>0</v>
      </c>
      <c r="AB6">
        <f t="shared" si="17"/>
        <v>0</v>
      </c>
      <c r="AC6">
        <f t="shared" si="18"/>
        <v>0</v>
      </c>
      <c r="AD6">
        <f t="shared" si="19"/>
        <v>0</v>
      </c>
      <c r="AE6">
        <f t="shared" si="20"/>
        <v>0</v>
      </c>
      <c r="AF6">
        <f t="shared" si="21"/>
        <v>0</v>
      </c>
      <c r="AG6">
        <f t="shared" si="22"/>
        <v>0</v>
      </c>
    </row>
    <row r="7" spans="1:36">
      <c r="A7" s="2" t="str">
        <f>'- A -'!B9</f>
        <v>Francia</v>
      </c>
      <c r="B7" s="1" t="str">
        <f>IF('- A -'!C9&lt;&gt;"",'- A -'!C9,"")</f>
        <v/>
      </c>
      <c r="C7" s="1" t="str">
        <f>'- A -'!D9</f>
        <v>-</v>
      </c>
      <c r="D7" s="1" t="str">
        <f>IF('- A -'!E9&lt;&gt;"",'- A -'!E9,"")</f>
        <v/>
      </c>
      <c r="E7" s="3" t="str">
        <f>'- A -'!F9</f>
        <v>México</v>
      </c>
      <c r="F7" s="1">
        <f>COUNTBLANK('- A -'!C9:'- A -'!E9)</f>
        <v>2</v>
      </c>
      <c r="G7">
        <f t="shared" si="23"/>
        <v>0</v>
      </c>
      <c r="H7">
        <f t="shared" si="0"/>
        <v>0</v>
      </c>
      <c r="I7">
        <f t="shared" si="1"/>
        <v>0</v>
      </c>
      <c r="J7">
        <f t="shared" si="2"/>
        <v>0</v>
      </c>
      <c r="K7">
        <f t="shared" si="3"/>
        <v>0</v>
      </c>
      <c r="L7">
        <f t="shared" si="4"/>
        <v>0</v>
      </c>
      <c r="N7">
        <f t="shared" si="5"/>
        <v>0</v>
      </c>
      <c r="O7">
        <f t="shared" si="6"/>
        <v>0</v>
      </c>
      <c r="P7">
        <f t="shared" si="7"/>
        <v>0</v>
      </c>
      <c r="Q7">
        <f t="shared" si="8"/>
        <v>0</v>
      </c>
      <c r="R7">
        <f t="shared" si="9"/>
        <v>0</v>
      </c>
      <c r="S7">
        <f t="shared" si="10"/>
        <v>0</v>
      </c>
      <c r="U7">
        <f t="shared" si="11"/>
        <v>0</v>
      </c>
      <c r="V7">
        <f t="shared" si="12"/>
        <v>0</v>
      </c>
      <c r="W7">
        <f t="shared" si="13"/>
        <v>0</v>
      </c>
      <c r="X7">
        <f t="shared" si="14"/>
        <v>0</v>
      </c>
      <c r="Y7">
        <f t="shared" si="15"/>
        <v>0</v>
      </c>
      <c r="Z7">
        <f t="shared" si="16"/>
        <v>0</v>
      </c>
      <c r="AB7">
        <f t="shared" si="17"/>
        <v>0</v>
      </c>
      <c r="AC7">
        <f t="shared" si="18"/>
        <v>0</v>
      </c>
      <c r="AD7">
        <f t="shared" si="19"/>
        <v>0</v>
      </c>
      <c r="AE7">
        <f t="shared" si="20"/>
        <v>0</v>
      </c>
      <c r="AF7">
        <f t="shared" si="21"/>
        <v>0</v>
      </c>
      <c r="AG7">
        <f t="shared" si="22"/>
        <v>0</v>
      </c>
    </row>
    <row r="8" spans="1:36">
      <c r="A8" s="2" t="str">
        <f>'- A -'!B10</f>
        <v>México</v>
      </c>
      <c r="B8" s="1" t="str">
        <f>IF('- A -'!C10&lt;&gt;"",'- A -'!C10,"")</f>
        <v/>
      </c>
      <c r="C8" s="1" t="str">
        <f>'- A -'!D10</f>
        <v>-</v>
      </c>
      <c r="D8" s="1" t="str">
        <f>IF('- A -'!E10&lt;&gt;"",'- A -'!E10,"")</f>
        <v/>
      </c>
      <c r="E8" s="3" t="str">
        <f>'- A -'!F10</f>
        <v>Uruguay</v>
      </c>
      <c r="F8" s="1">
        <f>COUNTBLANK('- A -'!C10:'- A -'!E10)</f>
        <v>2</v>
      </c>
      <c r="G8">
        <f t="shared" si="23"/>
        <v>0</v>
      </c>
      <c r="H8">
        <f t="shared" si="0"/>
        <v>0</v>
      </c>
      <c r="I8">
        <f t="shared" si="1"/>
        <v>0</v>
      </c>
      <c r="J8">
        <f t="shared" si="2"/>
        <v>0</v>
      </c>
      <c r="K8">
        <f t="shared" si="3"/>
        <v>0</v>
      </c>
      <c r="L8">
        <f t="shared" si="4"/>
        <v>0</v>
      </c>
      <c r="N8">
        <f t="shared" si="5"/>
        <v>0</v>
      </c>
      <c r="O8">
        <f t="shared" si="6"/>
        <v>0</v>
      </c>
      <c r="P8">
        <f t="shared" si="7"/>
        <v>0</v>
      </c>
      <c r="Q8">
        <f t="shared" si="8"/>
        <v>0</v>
      </c>
      <c r="R8">
        <f t="shared" si="9"/>
        <v>0</v>
      </c>
      <c r="S8">
        <f t="shared" si="10"/>
        <v>0</v>
      </c>
      <c r="U8">
        <f t="shared" si="11"/>
        <v>0</v>
      </c>
      <c r="V8">
        <f t="shared" si="12"/>
        <v>0</v>
      </c>
      <c r="W8">
        <f t="shared" si="13"/>
        <v>0</v>
      </c>
      <c r="X8">
        <f t="shared" si="14"/>
        <v>0</v>
      </c>
      <c r="Y8">
        <f t="shared" si="15"/>
        <v>0</v>
      </c>
      <c r="Z8">
        <f t="shared" si="16"/>
        <v>0</v>
      </c>
      <c r="AB8">
        <f t="shared" si="17"/>
        <v>0</v>
      </c>
      <c r="AC8">
        <f t="shared" si="18"/>
        <v>0</v>
      </c>
      <c r="AD8">
        <f t="shared" si="19"/>
        <v>0</v>
      </c>
      <c r="AE8">
        <f t="shared" si="20"/>
        <v>0</v>
      </c>
      <c r="AF8">
        <f t="shared" si="21"/>
        <v>0</v>
      </c>
      <c r="AG8">
        <f t="shared" si="22"/>
        <v>0</v>
      </c>
    </row>
    <row r="9" spans="1:36">
      <c r="A9" s="2" t="str">
        <f>'- A -'!B11</f>
        <v>Francia</v>
      </c>
      <c r="B9" s="1" t="str">
        <f>IF('- A -'!C11&lt;&gt;"",'- A -'!C11,"")</f>
        <v/>
      </c>
      <c r="C9" s="1" t="str">
        <f>'- A -'!D11</f>
        <v>-</v>
      </c>
      <c r="D9" s="1" t="str">
        <f>IF('- A -'!E11&lt;&gt;"",'- A -'!E11,"")</f>
        <v/>
      </c>
      <c r="E9" s="3" t="str">
        <f>'- A -'!F11</f>
        <v>Sudáfrica</v>
      </c>
      <c r="F9" s="1">
        <f>COUNTBLANK('- A -'!C11:'- A -'!E11)</f>
        <v>2</v>
      </c>
      <c r="G9">
        <f t="shared" si="23"/>
        <v>0</v>
      </c>
      <c r="H9">
        <f t="shared" si="0"/>
        <v>0</v>
      </c>
      <c r="I9">
        <f t="shared" si="1"/>
        <v>0</v>
      </c>
      <c r="J9">
        <f t="shared" si="2"/>
        <v>0</v>
      </c>
      <c r="K9">
        <f t="shared" si="3"/>
        <v>0</v>
      </c>
      <c r="L9">
        <f t="shared" si="4"/>
        <v>0</v>
      </c>
      <c r="N9">
        <f t="shared" si="5"/>
        <v>0</v>
      </c>
      <c r="O9">
        <f t="shared" si="6"/>
        <v>0</v>
      </c>
      <c r="P9">
        <f t="shared" si="7"/>
        <v>0</v>
      </c>
      <c r="Q9">
        <f t="shared" si="8"/>
        <v>0</v>
      </c>
      <c r="R9">
        <f t="shared" si="9"/>
        <v>0</v>
      </c>
      <c r="S9">
        <f t="shared" si="10"/>
        <v>0</v>
      </c>
      <c r="U9">
        <f t="shared" si="11"/>
        <v>0</v>
      </c>
      <c r="V9">
        <f t="shared" si="12"/>
        <v>0</v>
      </c>
      <c r="W9">
        <f t="shared" si="13"/>
        <v>0</v>
      </c>
      <c r="X9">
        <f t="shared" si="14"/>
        <v>0</v>
      </c>
      <c r="Y9">
        <f t="shared" si="15"/>
        <v>0</v>
      </c>
      <c r="Z9">
        <f t="shared" si="16"/>
        <v>0</v>
      </c>
      <c r="AB9">
        <f t="shared" si="17"/>
        <v>0</v>
      </c>
      <c r="AC9">
        <f t="shared" si="18"/>
        <v>0</v>
      </c>
      <c r="AD9">
        <f t="shared" si="19"/>
        <v>0</v>
      </c>
      <c r="AE9">
        <f t="shared" si="20"/>
        <v>0</v>
      </c>
      <c r="AF9">
        <f t="shared" si="21"/>
        <v>0</v>
      </c>
      <c r="AG9">
        <f t="shared" si="22"/>
        <v>0</v>
      </c>
    </row>
    <row r="10" spans="1:36">
      <c r="G10">
        <f t="shared" ref="G10:L10" si="24">SUM(G4:G9)</f>
        <v>0</v>
      </c>
      <c r="H10">
        <f t="shared" si="24"/>
        <v>0</v>
      </c>
      <c r="I10">
        <f t="shared" si="24"/>
        <v>0</v>
      </c>
      <c r="J10">
        <f t="shared" si="24"/>
        <v>0</v>
      </c>
      <c r="K10">
        <f t="shared" si="24"/>
        <v>0</v>
      </c>
      <c r="L10">
        <f t="shared" si="24"/>
        <v>0</v>
      </c>
      <c r="M10">
        <f>H10*3+I10</f>
        <v>0</v>
      </c>
      <c r="N10">
        <f t="shared" ref="N10:S10" si="25">SUM(N4:N9)</f>
        <v>0</v>
      </c>
      <c r="O10">
        <f t="shared" si="25"/>
        <v>0</v>
      </c>
      <c r="P10">
        <f t="shared" si="25"/>
        <v>0</v>
      </c>
      <c r="Q10">
        <f t="shared" si="25"/>
        <v>0</v>
      </c>
      <c r="R10">
        <f t="shared" si="25"/>
        <v>0</v>
      </c>
      <c r="S10">
        <f t="shared" si="25"/>
        <v>0</v>
      </c>
      <c r="T10">
        <f>O10*3+P10</f>
        <v>0</v>
      </c>
      <c r="U10">
        <f t="shared" ref="U10:Z10" si="26">SUM(U4:U9)</f>
        <v>0</v>
      </c>
      <c r="V10">
        <f t="shared" si="26"/>
        <v>0</v>
      </c>
      <c r="W10">
        <f t="shared" si="26"/>
        <v>0</v>
      </c>
      <c r="X10">
        <f t="shared" si="26"/>
        <v>0</v>
      </c>
      <c r="Y10">
        <f t="shared" si="26"/>
        <v>0</v>
      </c>
      <c r="Z10">
        <f t="shared" si="26"/>
        <v>0</v>
      </c>
      <c r="AA10">
        <f>V10*3+W10</f>
        <v>0</v>
      </c>
      <c r="AB10">
        <f t="shared" ref="AB10:AG10" si="27">SUM(AB4:AB9)</f>
        <v>0</v>
      </c>
      <c r="AC10">
        <f t="shared" si="27"/>
        <v>0</v>
      </c>
      <c r="AD10">
        <f t="shared" si="27"/>
        <v>0</v>
      </c>
      <c r="AE10">
        <f t="shared" si="27"/>
        <v>0</v>
      </c>
      <c r="AF10">
        <f t="shared" si="27"/>
        <v>0</v>
      </c>
      <c r="AG10">
        <f t="shared" si="27"/>
        <v>0</v>
      </c>
      <c r="AH10">
        <f>AC10*3+AD10</f>
        <v>0</v>
      </c>
    </row>
    <row r="14" spans="1:36">
      <c r="F14" t="s">
        <v>40</v>
      </c>
    </row>
    <row r="15" spans="1:36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>
      <c r="F16" t="str">
        <f>G2</f>
        <v>Sudáfrica</v>
      </c>
      <c r="G16">
        <f t="shared" ref="G16:M16" si="28">G10</f>
        <v>0</v>
      </c>
      <c r="H16">
        <f t="shared" si="28"/>
        <v>0</v>
      </c>
      <c r="I16">
        <f t="shared" si="28"/>
        <v>0</v>
      </c>
      <c r="J16">
        <f t="shared" si="28"/>
        <v>0</v>
      </c>
      <c r="K16">
        <f t="shared" si="28"/>
        <v>0</v>
      </c>
      <c r="L16">
        <f t="shared" si="28"/>
        <v>0</v>
      </c>
      <c r="M16">
        <f t="shared" si="28"/>
        <v>0</v>
      </c>
      <c r="O16" t="str">
        <f>IF($M16&gt;=$M17,$F16,$F17)</f>
        <v>Sudáfrica</v>
      </c>
      <c r="P16">
        <f>VLOOKUP(O16,$F$16:$M$25,8,FALSE)</f>
        <v>0</v>
      </c>
      <c r="S16" t="str">
        <f>IF($P16&gt;=$P18,$O16,$O18)</f>
        <v>Sudáfrica</v>
      </c>
      <c r="T16">
        <f>VLOOKUP(S16,$O$16:$P$25,2,FALSE)</f>
        <v>0</v>
      </c>
      <c r="W16" t="str">
        <f>IF($T16&gt;=$T19,$S16,$S19)</f>
        <v>Sudáfrica</v>
      </c>
      <c r="X16">
        <f>VLOOKUP(W16,$S$16:$T$25,2,FALSE)</f>
        <v>0</v>
      </c>
      <c r="AA16" t="str">
        <f>W16</f>
        <v>Sudáfrica</v>
      </c>
      <c r="AB16">
        <f>VLOOKUP(AA16,W16:X25,2,FALSE)</f>
        <v>0</v>
      </c>
      <c r="AE16" t="str">
        <f>AA16</f>
        <v>Sudáfrica</v>
      </c>
      <c r="AF16">
        <f>VLOOKUP(AE16,AA16:AB25,2,FALSE)</f>
        <v>0</v>
      </c>
      <c r="AI16" t="str">
        <f>AE16</f>
        <v>Sudáfrica</v>
      </c>
      <c r="AJ16">
        <f>VLOOKUP(AI16,AE16:AF25,2,FALSE)</f>
        <v>0</v>
      </c>
    </row>
    <row r="17" spans="6:37">
      <c r="F17" t="str">
        <f>N2</f>
        <v>México</v>
      </c>
      <c r="G17">
        <f t="shared" ref="G17:L17" si="29">N10</f>
        <v>0</v>
      </c>
      <c r="H17">
        <f t="shared" si="29"/>
        <v>0</v>
      </c>
      <c r="I17">
        <f t="shared" si="29"/>
        <v>0</v>
      </c>
      <c r="J17">
        <f t="shared" si="29"/>
        <v>0</v>
      </c>
      <c r="K17">
        <f t="shared" si="29"/>
        <v>0</v>
      </c>
      <c r="L17">
        <f t="shared" si="29"/>
        <v>0</v>
      </c>
      <c r="M17">
        <f>T10</f>
        <v>0</v>
      </c>
      <c r="O17" t="str">
        <f>IF($M17&lt;=$M16,$F17,$F16)</f>
        <v>México</v>
      </c>
      <c r="P17">
        <f>VLOOKUP(O17,$F$16:$M$25,8,FALSE)</f>
        <v>0</v>
      </c>
      <c r="S17" t="str">
        <f>O17</f>
        <v>México</v>
      </c>
      <c r="T17">
        <f>VLOOKUP(S17,$O$16:$P$25,2,FALSE)</f>
        <v>0</v>
      </c>
      <c r="W17" t="str">
        <f>S17</f>
        <v>México</v>
      </c>
      <c r="X17">
        <f>VLOOKUP(W17,$S$16:$T$25,2,FALSE)</f>
        <v>0</v>
      </c>
      <c r="AA17" t="str">
        <f>IF(X17&gt;=X18,W17,W18)</f>
        <v>México</v>
      </c>
      <c r="AB17">
        <f>VLOOKUP(AA17,W16:X25,2,FALSE)</f>
        <v>0</v>
      </c>
      <c r="AE17" t="str">
        <f>IF(AB17&gt;=AB19,AA17,AA19)</f>
        <v>México</v>
      </c>
      <c r="AF17">
        <f>VLOOKUP(AE17,AA16:AB25,2,FALSE)</f>
        <v>0</v>
      </c>
      <c r="AI17" t="str">
        <f>AE17</f>
        <v>México</v>
      </c>
      <c r="AJ17">
        <f>VLOOKUP(AI17,AE16:AF25,2,FALSE)</f>
        <v>0</v>
      </c>
    </row>
    <row r="18" spans="6:37">
      <c r="F18" t="str">
        <f>U2</f>
        <v>Uruguay</v>
      </c>
      <c r="G18">
        <f t="shared" ref="G18:M18" si="30">U10</f>
        <v>0</v>
      </c>
      <c r="H18">
        <f t="shared" si="30"/>
        <v>0</v>
      </c>
      <c r="I18">
        <f t="shared" si="30"/>
        <v>0</v>
      </c>
      <c r="J18">
        <f t="shared" si="30"/>
        <v>0</v>
      </c>
      <c r="K18">
        <f t="shared" si="30"/>
        <v>0</v>
      </c>
      <c r="L18">
        <f t="shared" si="30"/>
        <v>0</v>
      </c>
      <c r="M18">
        <f t="shared" si="30"/>
        <v>0</v>
      </c>
      <c r="O18" t="str">
        <f>F18</f>
        <v>Uruguay</v>
      </c>
      <c r="P18">
        <f>VLOOKUP(O18,$F$16:$M$25,8,FALSE)</f>
        <v>0</v>
      </c>
      <c r="S18" t="str">
        <f>IF($P18&lt;=$P16,$O18,$O16)</f>
        <v>Uruguay</v>
      </c>
      <c r="T18">
        <f>VLOOKUP(S18,$O$16:$P$25,2,FALSE)</f>
        <v>0</v>
      </c>
      <c r="W18" t="str">
        <f>S18</f>
        <v>Uruguay</v>
      </c>
      <c r="X18">
        <f>VLOOKUP(W18,$S$16:$T$25,2,FALSE)</f>
        <v>0</v>
      </c>
      <c r="AA18" t="str">
        <f>IF(X18&lt;=X17,W18,W17)</f>
        <v>Uruguay</v>
      </c>
      <c r="AB18">
        <f>VLOOKUP(AA18,W16:X25,2,FALSE)</f>
        <v>0</v>
      </c>
      <c r="AE18" t="str">
        <f>AA18</f>
        <v>Uruguay</v>
      </c>
      <c r="AF18">
        <f>VLOOKUP(AE18,AA16:AB25,2,FALSE)</f>
        <v>0</v>
      </c>
      <c r="AI18" t="str">
        <f>IF(AF18&gt;=AF19,AE18,AE19)</f>
        <v>Uruguay</v>
      </c>
      <c r="AJ18">
        <f>VLOOKUP(AI18,AE16:AF25,2,FALSE)</f>
        <v>0</v>
      </c>
    </row>
    <row r="19" spans="6:37">
      <c r="F19" t="str">
        <f>AB2</f>
        <v>Francia</v>
      </c>
      <c r="G19">
        <f t="shared" ref="G19:M19" si="31">AB10</f>
        <v>0</v>
      </c>
      <c r="H19">
        <f t="shared" si="31"/>
        <v>0</v>
      </c>
      <c r="I19">
        <f t="shared" si="31"/>
        <v>0</v>
      </c>
      <c r="J19">
        <f t="shared" si="31"/>
        <v>0</v>
      </c>
      <c r="K19">
        <f t="shared" si="31"/>
        <v>0</v>
      </c>
      <c r="L19">
        <f t="shared" si="31"/>
        <v>0</v>
      </c>
      <c r="M19">
        <f t="shared" si="31"/>
        <v>0</v>
      </c>
      <c r="O19" t="str">
        <f>F19</f>
        <v>Francia</v>
      </c>
      <c r="P19">
        <f>VLOOKUP(O19,$F$16:$M$25,8,FALSE)</f>
        <v>0</v>
      </c>
      <c r="S19" t="str">
        <f>O19</f>
        <v>Francia</v>
      </c>
      <c r="T19">
        <f>VLOOKUP(S19,$O$16:$P$25,2,FALSE)</f>
        <v>0</v>
      </c>
      <c r="W19" t="str">
        <f>IF($T19&lt;=$T16,$S19,$S16)</f>
        <v>Francia</v>
      </c>
      <c r="X19">
        <f>VLOOKUP(W19,$S$16:$T$25,2,FALSE)</f>
        <v>0</v>
      </c>
      <c r="AA19" t="str">
        <f>W19</f>
        <v>Francia</v>
      </c>
      <c r="AB19">
        <f>VLOOKUP(AA19,W16:X25,2,FALSE)</f>
        <v>0</v>
      </c>
      <c r="AE19" t="str">
        <f>IF(AB19&lt;=AB17,AA19,AA17)</f>
        <v>Francia</v>
      </c>
      <c r="AF19">
        <f>VLOOKUP(AE19,AA16:AB25,2,FALSE)</f>
        <v>0</v>
      </c>
      <c r="AI19" t="str">
        <f>IF(AF19&lt;=AF18,AE19,AE18)</f>
        <v>Francia</v>
      </c>
      <c r="AJ19">
        <f>VLOOKUP(AI19,AE16:AF25,2,FALSE)</f>
        <v>0</v>
      </c>
    </row>
    <row r="28" spans="6:37">
      <c r="F28" t="str">
        <f>AI16</f>
        <v>Sudáfrica</v>
      </c>
      <c r="J28">
        <f>AJ16</f>
        <v>0</v>
      </c>
      <c r="K28">
        <f>VLOOKUP(AI16,$F$16:$M$25,6,FALSE)</f>
        <v>0</v>
      </c>
      <c r="L28">
        <f>VLOOKUP(AI16,$F$16:$M$25,7,FALSE)</f>
        <v>0</v>
      </c>
      <c r="M28">
        <f>K28-L28</f>
        <v>0</v>
      </c>
      <c r="O28" t="str">
        <f>IF(AND($J28=$J29,$M29&gt;$M28),$F29,$F28)</f>
        <v>Sudáfrica</v>
      </c>
      <c r="P28">
        <f>VLOOKUP(O28,$F$28:$M$37,5,FALSE)</f>
        <v>0</v>
      </c>
      <c r="Q28">
        <f>VLOOKUP(O28,$F$28:$M$37,8,FALSE)</f>
        <v>0</v>
      </c>
      <c r="S28" t="str">
        <f>IF(AND(P28=P30,Q30&gt;Q28),O30,O28)</f>
        <v>Sudáfrica</v>
      </c>
      <c r="T28">
        <f>VLOOKUP(S28,$O$28:$Q$37,2,FALSE)</f>
        <v>0</v>
      </c>
      <c r="U28">
        <f>VLOOKUP(S28,$O$28:$Q$37,3,FALSE)</f>
        <v>0</v>
      </c>
      <c r="W28" t="str">
        <f>IF(AND(T28=T31,U31&gt;U28),S31,S28)</f>
        <v>Sudáfrica</v>
      </c>
      <c r="X28">
        <f>VLOOKUP(W28,$S$28:$U$37,2,FALSE)</f>
        <v>0</v>
      </c>
      <c r="Y28">
        <f>VLOOKUP(W28,$S$28:$U$37,3,FALSE)</f>
        <v>0</v>
      </c>
      <c r="AA28" t="str">
        <f>W28</f>
        <v>Sudáfrica</v>
      </c>
      <c r="AB28">
        <f>VLOOKUP(AA28,W28:Y37,2,FALSE)</f>
        <v>0</v>
      </c>
      <c r="AC28">
        <f>VLOOKUP(AA28,W28:Y37,3,FALSE)</f>
        <v>0</v>
      </c>
      <c r="AE28" t="str">
        <f>AA28</f>
        <v>Sudáfrica</v>
      </c>
      <c r="AF28">
        <f>VLOOKUP(AE28,AA28:AC37,2,FALSE)</f>
        <v>0</v>
      </c>
      <c r="AG28">
        <f>VLOOKUP(AE28,AA28:AC37,3,FALSE)</f>
        <v>0</v>
      </c>
      <c r="AI28" t="str">
        <f>AE28</f>
        <v>Sudáfrica</v>
      </c>
      <c r="AJ28">
        <f>VLOOKUP(AI28,AE28:AG37,2,FALSE)</f>
        <v>0</v>
      </c>
      <c r="AK28">
        <f>VLOOKUP(AI28,AE28:AG37,3,FALSE)</f>
        <v>0</v>
      </c>
    </row>
    <row r="29" spans="6:37">
      <c r="F29" t="str">
        <f>AI17</f>
        <v>México</v>
      </c>
      <c r="J29">
        <f>AJ17</f>
        <v>0</v>
      </c>
      <c r="K29">
        <f>VLOOKUP(AI17,$F$16:$M$25,6,FALSE)</f>
        <v>0</v>
      </c>
      <c r="L29">
        <f>VLOOKUP(AI17,$F$16:$M$25,7,FALSE)</f>
        <v>0</v>
      </c>
      <c r="M29">
        <f>K29-L29</f>
        <v>0</v>
      </c>
      <c r="O29" t="str">
        <f>IF(AND($J28=$J29,$M29&gt;$M28),$F28,$F29)</f>
        <v>México</v>
      </c>
      <c r="P29">
        <f>VLOOKUP(O29,$F$28:$M$37,5,FALSE)</f>
        <v>0</v>
      </c>
      <c r="Q29">
        <f>VLOOKUP(O29,$F$28:$M$37,8,FALSE)</f>
        <v>0</v>
      </c>
      <c r="S29" t="str">
        <f>O29</f>
        <v>México</v>
      </c>
      <c r="T29">
        <f>VLOOKUP(S29,$O$28:$Q$37,2,FALSE)</f>
        <v>0</v>
      </c>
      <c r="U29">
        <f>VLOOKUP(S29,$O$28:$Q$37,3,FALSE)</f>
        <v>0</v>
      </c>
      <c r="W29" t="str">
        <f>S29</f>
        <v>México</v>
      </c>
      <c r="X29">
        <f>VLOOKUP(W29,$S$28:$U$37,2,FALSE)</f>
        <v>0</v>
      </c>
      <c r="Y29">
        <f>VLOOKUP(W29,$S$28:$U$37,3,FALSE)</f>
        <v>0</v>
      </c>
      <c r="AA29" t="str">
        <f>IF(AND(X29=X30,Y30&gt;Y29),W30,W29)</f>
        <v>México</v>
      </c>
      <c r="AB29">
        <f>VLOOKUP(AA29,W28:Y37,2,FALSE)</f>
        <v>0</v>
      </c>
      <c r="AC29">
        <f>VLOOKUP(AA29,W28:Y37,3,FALSE)</f>
        <v>0</v>
      </c>
      <c r="AE29" t="str">
        <f>IF(AND(AB29=AB31,AC31&gt;AC29),AA31,AA29)</f>
        <v>México</v>
      </c>
      <c r="AF29">
        <f>VLOOKUP(AE29,AA28:AC37,2,FALSE)</f>
        <v>0</v>
      </c>
      <c r="AG29">
        <f>VLOOKUP(AE29,AA28:AC37,3,FALSE)</f>
        <v>0</v>
      </c>
      <c r="AI29" t="str">
        <f>AE29</f>
        <v>México</v>
      </c>
      <c r="AJ29">
        <f>VLOOKUP(AI29,AE28:AG37,2,FALSE)</f>
        <v>0</v>
      </c>
      <c r="AK29">
        <f>VLOOKUP(AI29,AE28:AG37,3,FALSE)</f>
        <v>0</v>
      </c>
    </row>
    <row r="30" spans="6:37">
      <c r="F30" t="str">
        <f>AI18</f>
        <v>Uruguay</v>
      </c>
      <c r="J30">
        <f>AJ18</f>
        <v>0</v>
      </c>
      <c r="K30">
        <f>VLOOKUP(AI18,$F$16:$M$25,6,FALSE)</f>
        <v>0</v>
      </c>
      <c r="L30">
        <f>VLOOKUP(AI18,$F$16:$M$25,7,FALSE)</f>
        <v>0</v>
      </c>
      <c r="M30">
        <f>K30-L30</f>
        <v>0</v>
      </c>
      <c r="O30" t="str">
        <f>F30</f>
        <v>Uruguay</v>
      </c>
      <c r="P30">
        <f>VLOOKUP(O30,$F$28:$M$37,5,FALSE)</f>
        <v>0</v>
      </c>
      <c r="Q30">
        <f>VLOOKUP(O30,$F$28:$M$37,8,FALSE)</f>
        <v>0</v>
      </c>
      <c r="S30" t="str">
        <f>IF(AND($P28=P30,Q30&gt;Q28),O28,O30)</f>
        <v>Uruguay</v>
      </c>
      <c r="T30">
        <f>VLOOKUP(S30,$O$28:$Q$37,2,FALSE)</f>
        <v>0</v>
      </c>
      <c r="U30">
        <f>VLOOKUP(S30,$O$28:$Q$37,3,FALSE)</f>
        <v>0</v>
      </c>
      <c r="W30" t="str">
        <f>S30</f>
        <v>Uruguay</v>
      </c>
      <c r="X30">
        <f>VLOOKUP(W30,$S$28:$U$37,2,FALSE)</f>
        <v>0</v>
      </c>
      <c r="Y30">
        <f>VLOOKUP(W30,$S$28:$U$37,3,FALSE)</f>
        <v>0</v>
      </c>
      <c r="AA30" t="str">
        <f>IF(AND(X29=X30,Y30&gt;Y29),W29,W30)</f>
        <v>Uruguay</v>
      </c>
      <c r="AB30">
        <f>VLOOKUP(AA30,W28:Y37,2,FALSE)</f>
        <v>0</v>
      </c>
      <c r="AC30">
        <f>VLOOKUP(AA30,W28:Y37,3,FALSE)</f>
        <v>0</v>
      </c>
      <c r="AE30" t="str">
        <f>AA30</f>
        <v>Uruguay</v>
      </c>
      <c r="AF30">
        <f>VLOOKUP(AE30,AA28:AC37,2,FALSE)</f>
        <v>0</v>
      </c>
      <c r="AG30">
        <f>VLOOKUP(AE30,AA28:AC37,3,FALSE)</f>
        <v>0</v>
      </c>
      <c r="AI30" t="str">
        <f>IF(AND(AF30=AF31,AG31&gt;AG30),AE31,AE30)</f>
        <v>Uruguay</v>
      </c>
      <c r="AJ30">
        <f>VLOOKUP(AI30,AE28:AG37,2,FALSE)</f>
        <v>0</v>
      </c>
      <c r="AK30">
        <f>VLOOKUP(AI30,AE28:AG37,3,FALSE)</f>
        <v>0</v>
      </c>
    </row>
    <row r="31" spans="6:37">
      <c r="F31" t="str">
        <f>AI19</f>
        <v>Francia</v>
      </c>
      <c r="J31">
        <f>AJ19</f>
        <v>0</v>
      </c>
      <c r="K31">
        <f>VLOOKUP(AI19,$F$16:$M$25,6,FALSE)</f>
        <v>0</v>
      </c>
      <c r="L31">
        <f>VLOOKUP(AI19,$F$16:$M$25,7,FALSE)</f>
        <v>0</v>
      </c>
      <c r="M31">
        <f>K31-L31</f>
        <v>0</v>
      </c>
      <c r="O31" t="str">
        <f>F31</f>
        <v>Francia</v>
      </c>
      <c r="P31">
        <f>VLOOKUP(O31,$F$28:$M$37,5,FALSE)</f>
        <v>0</v>
      </c>
      <c r="Q31">
        <f>VLOOKUP(O31,$F$28:$M$37,8,FALSE)</f>
        <v>0</v>
      </c>
      <c r="S31" t="str">
        <f>O31</f>
        <v>Francia</v>
      </c>
      <c r="T31">
        <f>VLOOKUP(S31,$O$28:$Q$37,2,FALSE)</f>
        <v>0</v>
      </c>
      <c r="U31">
        <f>VLOOKUP(S31,$O$28:$Q$37,3,FALSE)</f>
        <v>0</v>
      </c>
      <c r="W31" t="str">
        <f>IF(AND(T28=T31,U31&gt;U28),S28,S31)</f>
        <v>Francia</v>
      </c>
      <c r="X31">
        <f>VLOOKUP(W31,$S$28:$U$37,2,FALSE)</f>
        <v>0</v>
      </c>
      <c r="Y31">
        <f>VLOOKUP(W31,$S$28:$U$37,3,FALSE)</f>
        <v>0</v>
      </c>
      <c r="AA31" t="str">
        <f>W31</f>
        <v>Francia</v>
      </c>
      <c r="AB31">
        <f>VLOOKUP(AA31,W28:Y37,2,FALSE)</f>
        <v>0</v>
      </c>
      <c r="AC31">
        <f>VLOOKUP(AA31,W28:Y37,3,FALSE)</f>
        <v>0</v>
      </c>
      <c r="AE31" t="str">
        <f>IF(AND(AB29=AB31,AC31&gt;AC29),AA29,AA31)</f>
        <v>Francia</v>
      </c>
      <c r="AF31">
        <f>VLOOKUP(AE31,AA28:AC37,2,FALSE)</f>
        <v>0</v>
      </c>
      <c r="AG31">
        <f>VLOOKUP(AE31,AA28:AC37,3,FALSE)</f>
        <v>0</v>
      </c>
      <c r="AI31" t="str">
        <f>IF(AND(AF30=AF31,AG31&gt;AG30),AE30,AE31)</f>
        <v>Francia</v>
      </c>
      <c r="AJ31">
        <f>VLOOKUP(AI31,AE28:AG37,2,FALSE)</f>
        <v>0</v>
      </c>
      <c r="AK31">
        <f>VLOOKUP(AI31,AE28:AG37,3,FALSE)</f>
        <v>0</v>
      </c>
    </row>
    <row r="40" spans="6:38">
      <c r="F40" t="str">
        <f>AI28</f>
        <v>Sudáfrica</v>
      </c>
      <c r="J40">
        <f>VLOOKUP(F40,$F$16:$M$25,8,FALSE)</f>
        <v>0</v>
      </c>
      <c r="K40">
        <f>VLOOKUP(F40,$F$16:$M$25,6,FALSE)</f>
        <v>0</v>
      </c>
      <c r="L40">
        <f>VLOOKUP(F40,$F$16:$M$25,7,FALSE)</f>
        <v>0</v>
      </c>
      <c r="M40">
        <f>K40-L40</f>
        <v>0</v>
      </c>
      <c r="O40" t="str">
        <f>IF(AND(J40=J41,M40=M41,K41&gt;K40),F41,F40)</f>
        <v>Sudáfrica</v>
      </c>
      <c r="P40">
        <f>VLOOKUP(O40,$F$40:$M$49,5,FALSE)</f>
        <v>0</v>
      </c>
      <c r="Q40">
        <f>VLOOKUP(O40,$F$40:$M$49,8,FALSE)</f>
        <v>0</v>
      </c>
      <c r="R40">
        <f>VLOOKUP(O40,$F$40:$M$49,6,FALSE)</f>
        <v>0</v>
      </c>
      <c r="S40" t="str">
        <f>IF(AND(P40=P42,Q40=Q42,R42&gt;R40),O42,O40)</f>
        <v>Sudáfrica</v>
      </c>
      <c r="T40">
        <f>VLOOKUP(S40,$O$40:$R$49,2,FALSE)</f>
        <v>0</v>
      </c>
      <c r="U40">
        <f>VLOOKUP(S40,$O$40:$R$49,3,FALSE)</f>
        <v>0</v>
      </c>
      <c r="V40">
        <f>VLOOKUP(S40,$O$40:$R$49,4,FALSE)</f>
        <v>0</v>
      </c>
      <c r="W40" t="str">
        <f>IF(AND(T40=T43,U40=U43,V43&gt;V40),S43,S40)</f>
        <v>Sudáfrica</v>
      </c>
      <c r="X40">
        <f>VLOOKUP(W40,$S$40:$V$49,2,FALSE)</f>
        <v>0</v>
      </c>
      <c r="Y40">
        <f>VLOOKUP(W40,$S$40:$V$49,3,FALSE)</f>
        <v>0</v>
      </c>
      <c r="Z40">
        <f>VLOOKUP(W40,$S$40:$V$49,4,FALSE)</f>
        <v>0</v>
      </c>
      <c r="AA40" t="str">
        <f>W40</f>
        <v>Sudáfrica</v>
      </c>
      <c r="AB40">
        <f>VLOOKUP(AA40,W40:Z49,2,FALSE)</f>
        <v>0</v>
      </c>
      <c r="AC40">
        <f>VLOOKUP(AA40,W40:Z49,3,FALSE)</f>
        <v>0</v>
      </c>
      <c r="AD40">
        <f>VLOOKUP(AA40,W40:Z49,4,FALSE)</f>
        <v>0</v>
      </c>
      <c r="AE40" t="str">
        <f>AA40</f>
        <v>Sudáfrica</v>
      </c>
      <c r="AF40">
        <f>VLOOKUP(AE40,AA40:AD49,2,FALSE)</f>
        <v>0</v>
      </c>
      <c r="AG40">
        <f>VLOOKUP(AE40,AA40:AD49,3,FALSE)</f>
        <v>0</v>
      </c>
      <c r="AH40">
        <f>VLOOKUP(AE40,AA40:AD49,4,FALSE)</f>
        <v>0</v>
      </c>
      <c r="AI40" t="str">
        <f>AE40</f>
        <v>Sudáfrica</v>
      </c>
      <c r="AJ40">
        <f>VLOOKUP(AI40,AE40:AH49,2,FALSE)</f>
        <v>0</v>
      </c>
      <c r="AK40">
        <f>VLOOKUP(AI40,AE40:AH49,3,FALSE)</f>
        <v>0</v>
      </c>
      <c r="AL40">
        <f>VLOOKUP(AI40,AE40:AH49,4,FALSE)</f>
        <v>0</v>
      </c>
    </row>
    <row r="41" spans="6:38">
      <c r="F41" t="str">
        <f>AI29</f>
        <v>México</v>
      </c>
      <c r="J41">
        <f>VLOOKUP(F41,$F$16:$M$25,8,FALSE)</f>
        <v>0</v>
      </c>
      <c r="K41">
        <f>VLOOKUP(F41,$F$16:$M$25,6,FALSE)</f>
        <v>0</v>
      </c>
      <c r="L41">
        <f>VLOOKUP(F41,$F$16:$M$25,7,FALSE)</f>
        <v>0</v>
      </c>
      <c r="M41">
        <f>K41-L41</f>
        <v>0</v>
      </c>
      <c r="O41" t="str">
        <f>IF(AND(J40=J41,M40=M41,K41&gt;K40),F40,F41)</f>
        <v>México</v>
      </c>
      <c r="P41">
        <f>VLOOKUP(O41,$F$40:$M$49,5,FALSE)</f>
        <v>0</v>
      </c>
      <c r="Q41">
        <f>VLOOKUP(O41,$F$40:$M$49,8,FALSE)</f>
        <v>0</v>
      </c>
      <c r="R41">
        <f>VLOOKUP(O41,$F$40:$M$49,6,FALSE)</f>
        <v>0</v>
      </c>
      <c r="S41" t="str">
        <f>O41</f>
        <v>México</v>
      </c>
      <c r="T41">
        <f>VLOOKUP(S41,$O$40:$R$49,2,FALSE)</f>
        <v>0</v>
      </c>
      <c r="U41">
        <f>VLOOKUP(S41,$O$40:$R$49,3,FALSE)</f>
        <v>0</v>
      </c>
      <c r="V41">
        <f>VLOOKUP(S41,$O$40:$R$49,4,FALSE)</f>
        <v>0</v>
      </c>
      <c r="W41" t="str">
        <f>S41</f>
        <v>México</v>
      </c>
      <c r="X41">
        <f>VLOOKUP(W41,$S$40:$V$49,2,FALSE)</f>
        <v>0</v>
      </c>
      <c r="Y41">
        <f>VLOOKUP(W41,$S$40:$V$49,3,FALSE)</f>
        <v>0</v>
      </c>
      <c r="Z41">
        <f>VLOOKUP(W41,$S$40:$V$49,4,FALSE)</f>
        <v>0</v>
      </c>
      <c r="AA41" t="str">
        <f>IF(AND(X41=X42,Y41=Y42,Z42&gt;Z41),W42,W41)</f>
        <v>México</v>
      </c>
      <c r="AB41">
        <f>VLOOKUP(AA41,W40:Z49,2,FALSE)</f>
        <v>0</v>
      </c>
      <c r="AC41">
        <f>VLOOKUP(AA41,W40:Z49,3,FALSE)</f>
        <v>0</v>
      </c>
      <c r="AD41">
        <f>VLOOKUP(AA41,W40:Z49,4,FALSE)</f>
        <v>0</v>
      </c>
      <c r="AE41" t="str">
        <f>IF(AND(AB41=AB43,AC41=AC43,AD43&gt;AD41),AA43,AA41)</f>
        <v>México</v>
      </c>
      <c r="AF41">
        <f>VLOOKUP(AE41,AA40:AD49,2,FALSE)</f>
        <v>0</v>
      </c>
      <c r="AG41">
        <f>VLOOKUP(AE41,AA40:AD49,3,FALSE)</f>
        <v>0</v>
      </c>
      <c r="AH41">
        <f>VLOOKUP(AE41,AA40:AD49,4,FALSE)</f>
        <v>0</v>
      </c>
      <c r="AI41" t="str">
        <f>AE41</f>
        <v>México</v>
      </c>
      <c r="AJ41">
        <f>VLOOKUP(AI41,AE40:AH49,2,FALSE)</f>
        <v>0</v>
      </c>
      <c r="AK41">
        <f>VLOOKUP(AI41,AE40:AH49,3,FALSE)</f>
        <v>0</v>
      </c>
      <c r="AL41">
        <f>VLOOKUP(AI41,AE40:AH49,4,FALSE)</f>
        <v>0</v>
      </c>
    </row>
    <row r="42" spans="6:38">
      <c r="F42" t="str">
        <f>AI30</f>
        <v>Uruguay</v>
      </c>
      <c r="J42">
        <f>VLOOKUP(F42,$F$16:$M$25,8,FALSE)</f>
        <v>0</v>
      </c>
      <c r="K42">
        <f>VLOOKUP(F42,$F$16:$M$25,6,FALSE)</f>
        <v>0</v>
      </c>
      <c r="L42">
        <f>VLOOKUP(F42,$F$16:$M$25,7,FALSE)</f>
        <v>0</v>
      </c>
      <c r="M42">
        <f>K42-L42</f>
        <v>0</v>
      </c>
      <c r="O42" t="str">
        <f>F42</f>
        <v>Uruguay</v>
      </c>
      <c r="P42">
        <f>VLOOKUP(O42,$F$40:$M$49,5,FALSE)</f>
        <v>0</v>
      </c>
      <c r="Q42">
        <f>VLOOKUP(O42,$F$40:$M$49,8,FALSE)</f>
        <v>0</v>
      </c>
      <c r="R42">
        <f>VLOOKUP(O42,$F$40:$M$49,6,FALSE)</f>
        <v>0</v>
      </c>
      <c r="S42" t="str">
        <f>IF(AND(P40=P42,Q40=Q42,R42&gt;R40),O40,O42)</f>
        <v>Uruguay</v>
      </c>
      <c r="T42">
        <f>VLOOKUP(S42,$O$40:$R$49,2,FALSE)</f>
        <v>0</v>
      </c>
      <c r="U42">
        <f>VLOOKUP(S42,$O$40:$R$49,3,FALSE)</f>
        <v>0</v>
      </c>
      <c r="V42">
        <f>VLOOKUP(S42,$O$40:$R$49,4,FALSE)</f>
        <v>0</v>
      </c>
      <c r="W42" t="str">
        <f>S42</f>
        <v>Uruguay</v>
      </c>
      <c r="X42">
        <f>VLOOKUP(W42,$S$40:$V$49,2,FALSE)</f>
        <v>0</v>
      </c>
      <c r="Y42">
        <f>VLOOKUP(W42,$S$40:$V$49,3,FALSE)</f>
        <v>0</v>
      </c>
      <c r="Z42">
        <f>VLOOKUP(W42,$S$40:$V$49,4,FALSE)</f>
        <v>0</v>
      </c>
      <c r="AA42" t="str">
        <f>IF(AND(X41=X42,Y41=Y42,Z42&gt;Z41),W41,W42)</f>
        <v>Uruguay</v>
      </c>
      <c r="AB42">
        <f>VLOOKUP(AA42,W40:Z49,2,FALSE)</f>
        <v>0</v>
      </c>
      <c r="AC42">
        <f>VLOOKUP(AA42,W40:Z49,3,FALSE)</f>
        <v>0</v>
      </c>
      <c r="AD42">
        <f>VLOOKUP(AA42,W40:Z49,4,FALSE)</f>
        <v>0</v>
      </c>
      <c r="AE42" t="str">
        <f>AA42</f>
        <v>Uruguay</v>
      </c>
      <c r="AF42">
        <f>VLOOKUP(AE42,AA40:AD49,2,FALSE)</f>
        <v>0</v>
      </c>
      <c r="AG42">
        <f>VLOOKUP(AE42,AA40:AD49,3,FALSE)</f>
        <v>0</v>
      </c>
      <c r="AH42">
        <f>VLOOKUP(AE42,AA40:AD49,4,FALSE)</f>
        <v>0</v>
      </c>
      <c r="AI42" t="str">
        <f>IF(AND(AF42=AF43,AG42=AG43,AH43&gt;AH42),AE43,AE42)</f>
        <v>Uruguay</v>
      </c>
      <c r="AJ42">
        <f>VLOOKUP(AI42,AE40:AH49,2,FALSE)</f>
        <v>0</v>
      </c>
      <c r="AK42">
        <f>VLOOKUP(AI42,AE40:AH49,3,FALSE)</f>
        <v>0</v>
      </c>
      <c r="AL42">
        <f>VLOOKUP(AI42,AE40:AH49,4,FALSE)</f>
        <v>0</v>
      </c>
    </row>
    <row r="43" spans="6:38">
      <c r="F43" t="str">
        <f>AI31</f>
        <v>Francia</v>
      </c>
      <c r="J43">
        <f>VLOOKUP(F43,$F$16:$M$25,8,FALSE)</f>
        <v>0</v>
      </c>
      <c r="K43">
        <f>VLOOKUP(F43,$F$16:$M$25,6,FALSE)</f>
        <v>0</v>
      </c>
      <c r="L43">
        <f>VLOOKUP(F43,$F$16:$M$25,7,FALSE)</f>
        <v>0</v>
      </c>
      <c r="M43">
        <f>K43-L43</f>
        <v>0</v>
      </c>
      <c r="O43" t="str">
        <f>F43</f>
        <v>Francia</v>
      </c>
      <c r="P43">
        <f>VLOOKUP(O43,$F$40:$M$49,5,FALSE)</f>
        <v>0</v>
      </c>
      <c r="Q43">
        <f>VLOOKUP(O43,$F$40:$M$49,8,FALSE)</f>
        <v>0</v>
      </c>
      <c r="R43">
        <f>VLOOKUP(O43,$F$40:$M$49,6,FALSE)</f>
        <v>0</v>
      </c>
      <c r="S43" t="str">
        <f>O43</f>
        <v>Francia</v>
      </c>
      <c r="T43">
        <f>VLOOKUP(S43,$O$40:$R$49,2,FALSE)</f>
        <v>0</v>
      </c>
      <c r="U43">
        <f>VLOOKUP(S43,$O$40:$R$49,3,FALSE)</f>
        <v>0</v>
      </c>
      <c r="V43">
        <f>VLOOKUP(S43,$O$40:$R$49,4,FALSE)</f>
        <v>0</v>
      </c>
      <c r="W43" t="str">
        <f>IF(AND(T40=T43,U40=U43,V43&gt;V40),S40,S43)</f>
        <v>Francia</v>
      </c>
      <c r="X43">
        <f>VLOOKUP(W43,$S$40:$V$49,2,FALSE)</f>
        <v>0</v>
      </c>
      <c r="Y43">
        <f>VLOOKUP(W43,$S$40:$V$49,3,FALSE)</f>
        <v>0</v>
      </c>
      <c r="Z43">
        <f>VLOOKUP(W43,$S$40:$V$49,4,FALSE)</f>
        <v>0</v>
      </c>
      <c r="AA43" t="str">
        <f>W43</f>
        <v>Francia</v>
      </c>
      <c r="AB43">
        <f>VLOOKUP(AA43,W40:Z49,2,FALSE)</f>
        <v>0</v>
      </c>
      <c r="AC43">
        <f>VLOOKUP(AA43,W40:Z49,3,FALSE)</f>
        <v>0</v>
      </c>
      <c r="AD43">
        <f>VLOOKUP(AA43,W40:Z49,4,FALSE)</f>
        <v>0</v>
      </c>
      <c r="AE43" t="str">
        <f>IF(AND(AB41=AB43,AC41=AC43,AD43&gt;AD41),AA41,AA43)</f>
        <v>Francia</v>
      </c>
      <c r="AF43">
        <f>VLOOKUP(AE43,AA40:AD49,2,FALSE)</f>
        <v>0</v>
      </c>
      <c r="AG43">
        <f>VLOOKUP(AE43,AA40:AD49,3,FALSE)</f>
        <v>0</v>
      </c>
      <c r="AH43">
        <f>VLOOKUP(AE43,AA40:AD49,4,FALSE)</f>
        <v>0</v>
      </c>
      <c r="AI43" t="str">
        <f>IF(AND(AF42=AF43,AG42=AG43,AH43&gt;AH42),AE42,AE43)</f>
        <v>Francia</v>
      </c>
      <c r="AJ43">
        <f>VLOOKUP(AI43,AE40:AH49,2,FALSE)</f>
        <v>0</v>
      </c>
      <c r="AK43">
        <f>VLOOKUP(AI43,AE40:AH49,3,FALSE)</f>
        <v>0</v>
      </c>
      <c r="AL43">
        <f>VLOOKUP(AI43,AE40:AH49,4,FALSE)</f>
        <v>0</v>
      </c>
    </row>
    <row r="51" spans="6:13">
      <c r="F51" t="s">
        <v>41</v>
      </c>
    </row>
    <row r="52" spans="6:13">
      <c r="F52" t="str">
        <f>AI40</f>
        <v>Sudáfrica</v>
      </c>
      <c r="G52">
        <f>VLOOKUP(F52,$F$16:$M$25,2,FALSE)</f>
        <v>0</v>
      </c>
      <c r="H52">
        <f>VLOOKUP(F52,$F$16:$M$25,3,FALSE)</f>
        <v>0</v>
      </c>
      <c r="I52">
        <f>VLOOKUP(F52,$F$16:$M$25,4,FALSE)</f>
        <v>0</v>
      </c>
      <c r="J52">
        <f>VLOOKUP(F52,$F$16:$M$25,5,FALSE)</f>
        <v>0</v>
      </c>
      <c r="K52">
        <f>VLOOKUP(F52,$F$16:$M$25,6,FALSE)</f>
        <v>0</v>
      </c>
      <c r="L52">
        <f>VLOOKUP(F52,$F$16:$M$25,7,FALSE)</f>
        <v>0</v>
      </c>
      <c r="M52">
        <f>VLOOKUP(F52,$F$16:$M$25,8,FALSE)</f>
        <v>0</v>
      </c>
    </row>
    <row r="53" spans="6:13">
      <c r="F53" t="str">
        <f>AI41</f>
        <v>México</v>
      </c>
      <c r="G53">
        <f>VLOOKUP(F53,$F$16:$M$25,2,FALSE)</f>
        <v>0</v>
      </c>
      <c r="H53">
        <f>VLOOKUP(F53,$F$16:$M$25,3,FALSE)</f>
        <v>0</v>
      </c>
      <c r="I53">
        <f>VLOOKUP(F53,$F$16:$M$25,4,FALSE)</f>
        <v>0</v>
      </c>
      <c r="J53">
        <f>VLOOKUP(F53,$F$16:$M$25,5,FALSE)</f>
        <v>0</v>
      </c>
      <c r="K53">
        <f>VLOOKUP(F53,$F$16:$M$25,6,FALSE)</f>
        <v>0</v>
      </c>
      <c r="L53">
        <f>VLOOKUP(F53,$F$16:$M$25,7,FALSE)</f>
        <v>0</v>
      </c>
      <c r="M53">
        <f>VLOOKUP(F53,$F$16:$M$25,8,FALSE)</f>
        <v>0</v>
      </c>
    </row>
    <row r="54" spans="6:13">
      <c r="F54" t="str">
        <f>AI42</f>
        <v>Uruguay</v>
      </c>
      <c r="G54">
        <f>VLOOKUP(F54,$F$16:$M$25,2,FALSE)</f>
        <v>0</v>
      </c>
      <c r="H54">
        <f>VLOOKUP(F54,$F$16:$M$25,3,FALSE)</f>
        <v>0</v>
      </c>
      <c r="I54">
        <f>VLOOKUP(F54,$F$16:$M$25,4,FALSE)</f>
        <v>0</v>
      </c>
      <c r="J54">
        <f>VLOOKUP(F54,$F$16:$M$25,5,FALSE)</f>
        <v>0</v>
      </c>
      <c r="K54">
        <f>VLOOKUP(F54,$F$16:$M$25,6,FALSE)</f>
        <v>0</v>
      </c>
      <c r="L54">
        <f>VLOOKUP(F54,$F$16:$M$25,7,FALSE)</f>
        <v>0</v>
      </c>
      <c r="M54">
        <f>VLOOKUP(F54,$F$16:$M$25,8,FALSE)</f>
        <v>0</v>
      </c>
    </row>
    <row r="55" spans="6:13">
      <c r="F55" t="str">
        <f>AI43</f>
        <v>Francia</v>
      </c>
      <c r="G55">
        <f>VLOOKUP(F55,$F$16:$M$25,2,FALSE)</f>
        <v>0</v>
      </c>
      <c r="H55">
        <f>VLOOKUP(F55,$F$16:$M$25,3,FALSE)</f>
        <v>0</v>
      </c>
      <c r="I55">
        <f>VLOOKUP(F55,$F$16:$M$25,4,FALSE)</f>
        <v>0</v>
      </c>
      <c r="J55">
        <f>VLOOKUP(F55,$F$16:$M$25,5,FALSE)</f>
        <v>0</v>
      </c>
      <c r="K55">
        <f>VLOOKUP(F55,$F$16:$M$25,6,FALSE)</f>
        <v>0</v>
      </c>
      <c r="L55">
        <f>VLOOKUP(F55,$F$16:$M$25,7,FALSE)</f>
        <v>0</v>
      </c>
      <c r="M55">
        <f>VLOOKUP(F55,$F$16:$M$25,8,FALSE)</f>
        <v>0</v>
      </c>
    </row>
  </sheetData>
  <sheetProtection sheet="1" objects="1" scenarios="1"/>
  <mergeCells count="1">
    <mergeCell ref="A2:E2"/>
  </mergeCells>
  <phoneticPr fontId="31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5"/>
  <dimension ref="A2:AL55"/>
  <sheetViews>
    <sheetView workbookViewId="0">
      <pane xSplit="5" topLeftCell="F1" activePane="topRight" state="frozen"/>
      <selection activeCell="O28" sqref="O28"/>
      <selection pane="topRight" activeCell="E4" sqref="E4"/>
    </sheetView>
  </sheetViews>
  <sheetFormatPr baseColWidth="10" defaultColWidth="3.7109375" defaultRowHeight="12.75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>
      <c r="A2" s="267" t="s">
        <v>42</v>
      </c>
      <c r="B2" s="267"/>
      <c r="C2" s="267"/>
      <c r="D2" s="267"/>
      <c r="E2" s="267"/>
      <c r="G2" t="str">
        <f>IF('- B -'!U7&lt;&gt;"",'- B -'!U7,"")</f>
        <v>Argentina</v>
      </c>
      <c r="N2" t="str">
        <f>IF('- B -'!U9&lt;&gt;"",'- B -'!U9,"")</f>
        <v xml:space="preserve">Nigeria </v>
      </c>
      <c r="U2" t="str">
        <f>IF('- B -'!U11&lt;&gt;"",'- B -'!U11,"")</f>
        <v>Rep. Corea</v>
      </c>
      <c r="AB2" t="str">
        <f>IF('- B -'!U13&lt;&gt;"",'- B -'!U13,"")</f>
        <v>Grecia</v>
      </c>
    </row>
    <row r="3" spans="1:36">
      <c r="F3" t="s">
        <v>98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>
      <c r="A4" s="2" t="str">
        <f>'- B -'!B6</f>
        <v>Argentina</v>
      </c>
      <c r="B4" s="1" t="str">
        <f>IF('- B -'!C6&lt;&gt;"",'- B -'!C6,"")</f>
        <v/>
      </c>
      <c r="C4" s="1" t="str">
        <f>'- B -'!D6</f>
        <v>-</v>
      </c>
      <c r="D4" s="1" t="str">
        <f>IF('- B -'!E6&lt;&gt;"",'- B -'!E6,"")</f>
        <v/>
      </c>
      <c r="E4" s="3" t="str">
        <f>'- B -'!F6</f>
        <v xml:space="preserve">Nigeria </v>
      </c>
      <c r="F4" s="1">
        <f>COUNTBLANK('- B -'!C6:'- B -'!E6)</f>
        <v>2</v>
      </c>
      <c r="G4">
        <f t="shared" ref="G4:G9" si="0">IF(AND(F4=0,OR($A4=$G$2,$E4=$G$2)),1,0)</f>
        <v>0</v>
      </c>
      <c r="H4">
        <f t="shared" ref="H4:H9" si="1">IF(AND(F4=0,OR(AND($A4=$G$2,$B4&gt;$D4),AND($E4=$G$2,$D4&gt;$B4))),1,0)</f>
        <v>0</v>
      </c>
      <c r="I4">
        <f t="shared" ref="I4:I9" si="2">IF(AND(F4=0,G4=1,$B4=$D4),1,0)</f>
        <v>0</v>
      </c>
      <c r="J4">
        <f t="shared" ref="J4:J9" si="3">IF(AND(F4=0,OR(AND($A4=$G$2,$B4&lt;$D4),AND($E4=$G$2,$D4&lt;$B4))),1,0)</f>
        <v>0</v>
      </c>
      <c r="K4">
        <f t="shared" ref="K4:K9" si="4">IF(F4&gt;0,0,IF($A4=$G$2,$B4,IF($E4=$G$2,$D4,0)))</f>
        <v>0</v>
      </c>
      <c r="L4">
        <f t="shared" ref="L4:L9" si="5">IF(F4&gt;0,0,IF($A4=$G$2,$D4,IF($E4=$G$2,$B4,0)))</f>
        <v>0</v>
      </c>
      <c r="N4">
        <f t="shared" ref="N4:N9" si="6">IF(AND(F4=0,OR($A4=$N$2,$E4=$N$2)),1,0)</f>
        <v>0</v>
      </c>
      <c r="O4">
        <f t="shared" ref="O4:O9" si="7">IF(AND(F4=0,OR(AND($A4=$N$2,$B4&gt;$D4),AND($E4=$N$2,$D4&gt;$B4))),1,0)</f>
        <v>0</v>
      </c>
      <c r="P4">
        <f t="shared" ref="P4:P9" si="8">IF(AND(F4=0,N4=1,$B4=$D4),1,0)</f>
        <v>0</v>
      </c>
      <c r="Q4">
        <f t="shared" ref="Q4:Q9" si="9">IF(AND(F4=0,OR(AND($A4=$N$2,$B4&lt;$D4),AND($E4=$N$2,$D4&lt;$B4))),1,0)</f>
        <v>0</v>
      </c>
      <c r="R4">
        <f t="shared" ref="R4:R9" si="10">IF(F4&gt;0,0,IF($A4=$N$2,$B4,IF($E4=$N$2,$D4,0)))</f>
        <v>0</v>
      </c>
      <c r="S4">
        <f t="shared" ref="S4:S9" si="11">IF(F4&gt;0,0,IF($A4=$N$2,$D4,IF($E4=$N$2,$B4,0)))</f>
        <v>0</v>
      </c>
      <c r="U4">
        <f t="shared" ref="U4:U9" si="12">IF(AND(F4=0,OR($A4=$U$2,$E4=$U$2)),1,0)</f>
        <v>0</v>
      </c>
      <c r="V4">
        <f t="shared" ref="V4:V9" si="13">IF(AND(F4=0,OR(AND($A4=$U$2,$B4&gt;$D4),AND($E4=$U$2,$D4&gt;$B4))),1,0)</f>
        <v>0</v>
      </c>
      <c r="W4">
        <f t="shared" ref="W4:W9" si="14">IF(AND(F4=0,U4=1,$B4=$D4),1,0)</f>
        <v>0</v>
      </c>
      <c r="X4">
        <f t="shared" ref="X4:X9" si="15">IF(AND(F4=0,OR(AND($A4=$U$2,$B4&lt;$D4),AND($E4=$U$2,$D4&lt;$B4))),1,0)</f>
        <v>0</v>
      </c>
      <c r="Y4">
        <f t="shared" ref="Y4:Y9" si="16">IF(F4&gt;0,0,IF($A4=$U$2,$B4,IF($E4=$U$2,$D4,0)))</f>
        <v>0</v>
      </c>
      <c r="Z4">
        <f t="shared" ref="Z4:Z9" si="17">IF(F4&gt;0,0,IF($A4=$U$2,$D4,IF($E4=$U$2,$B4,0)))</f>
        <v>0</v>
      </c>
      <c r="AB4">
        <f t="shared" ref="AB4:AB9" si="18">IF(AND(F4=0,OR($A4=$AB$2,$E4=$AB$2)),1,0)</f>
        <v>0</v>
      </c>
      <c r="AC4">
        <f t="shared" ref="AC4:AC9" si="19">IF(AND(F4=0,OR(AND($A4=$AB$2,$B4&gt;$D4),AND($E4=$AB$2,$D4&gt;$B4))),1,0)</f>
        <v>0</v>
      </c>
      <c r="AD4">
        <f t="shared" ref="AD4:AD9" si="20">IF(AND(F4=0,AB4=1,$B4=$D4),1,0)</f>
        <v>0</v>
      </c>
      <c r="AE4">
        <f t="shared" ref="AE4:AE9" si="21">IF(AND(F4=0,OR(AND($A4=$AB$2,$B4&lt;$D4),AND($E4=$AB$2,$D4&lt;$B4))),1,0)</f>
        <v>0</v>
      </c>
      <c r="AF4">
        <f t="shared" ref="AF4:AF9" si="22">IF(F4&gt;0,0,IF($A4=$AB$2,$B4,IF($E4=$AB$2,$D4,0)))</f>
        <v>0</v>
      </c>
      <c r="AG4">
        <f t="shared" ref="AG4:AG9" si="23">IF(F4&gt;0,0,IF($A4=$AB$2,$D4,IF($E4=$AB$2,$B4,0)))</f>
        <v>0</v>
      </c>
    </row>
    <row r="5" spans="1:36">
      <c r="A5" s="2" t="str">
        <f>'- B -'!B7</f>
        <v>Rep. Corea</v>
      </c>
      <c r="B5" s="1" t="str">
        <f>IF('- B -'!C7&lt;&gt;"",'- B -'!C7,"")</f>
        <v/>
      </c>
      <c r="C5" s="1" t="str">
        <f>'- B -'!D7</f>
        <v>-</v>
      </c>
      <c r="D5" s="1" t="str">
        <f>IF('- B -'!E7&lt;&gt;"",'- B -'!E7,"")</f>
        <v/>
      </c>
      <c r="E5" s="3" t="str">
        <f>'- B -'!F7</f>
        <v>Grecia</v>
      </c>
      <c r="F5" s="1">
        <f>COUNTBLANK('- B -'!C7:'- B -'!E7)</f>
        <v>2</v>
      </c>
      <c r="G5">
        <f t="shared" si="0"/>
        <v>0</v>
      </c>
      <c r="H5">
        <f t="shared" si="1"/>
        <v>0</v>
      </c>
      <c r="I5">
        <f t="shared" si="2"/>
        <v>0</v>
      </c>
      <c r="J5">
        <f t="shared" si="3"/>
        <v>0</v>
      </c>
      <c r="K5">
        <f t="shared" si="4"/>
        <v>0</v>
      </c>
      <c r="L5">
        <f t="shared" si="5"/>
        <v>0</v>
      </c>
      <c r="N5">
        <f t="shared" si="6"/>
        <v>0</v>
      </c>
      <c r="O5">
        <f t="shared" si="7"/>
        <v>0</v>
      </c>
      <c r="P5">
        <f t="shared" si="8"/>
        <v>0</v>
      </c>
      <c r="Q5">
        <f t="shared" si="9"/>
        <v>0</v>
      </c>
      <c r="R5">
        <f t="shared" si="10"/>
        <v>0</v>
      </c>
      <c r="S5">
        <f t="shared" si="11"/>
        <v>0</v>
      </c>
      <c r="U5">
        <f t="shared" si="12"/>
        <v>0</v>
      </c>
      <c r="V5">
        <f t="shared" si="13"/>
        <v>0</v>
      </c>
      <c r="W5">
        <f t="shared" si="14"/>
        <v>0</v>
      </c>
      <c r="X5">
        <f t="shared" si="15"/>
        <v>0</v>
      </c>
      <c r="Y5">
        <f t="shared" si="16"/>
        <v>0</v>
      </c>
      <c r="Z5">
        <f t="shared" si="17"/>
        <v>0</v>
      </c>
      <c r="AB5">
        <f t="shared" si="18"/>
        <v>0</v>
      </c>
      <c r="AC5">
        <f t="shared" si="19"/>
        <v>0</v>
      </c>
      <c r="AD5">
        <f t="shared" si="20"/>
        <v>0</v>
      </c>
      <c r="AE5">
        <f t="shared" si="21"/>
        <v>0</v>
      </c>
      <c r="AF5">
        <f t="shared" si="22"/>
        <v>0</v>
      </c>
      <c r="AG5">
        <f t="shared" si="23"/>
        <v>0</v>
      </c>
    </row>
    <row r="6" spans="1:36">
      <c r="A6" s="2" t="str">
        <f>'- B -'!B8</f>
        <v>Grecia</v>
      </c>
      <c r="B6" s="1" t="str">
        <f>IF('- B -'!C8&lt;&gt;"",'- B -'!C8,"")</f>
        <v/>
      </c>
      <c r="C6" s="1" t="str">
        <f>'- B -'!D8</f>
        <v>-</v>
      </c>
      <c r="D6" s="1" t="str">
        <f>IF('- B -'!E8&lt;&gt;"",'- B -'!E8,"")</f>
        <v/>
      </c>
      <c r="E6" s="3" t="str">
        <f>'- B -'!F8</f>
        <v xml:space="preserve">Nigeria </v>
      </c>
      <c r="F6" s="1">
        <f>COUNTBLANK('- B -'!C8:'- B -'!E8)</f>
        <v>2</v>
      </c>
      <c r="G6">
        <f t="shared" si="0"/>
        <v>0</v>
      </c>
      <c r="H6">
        <f t="shared" si="1"/>
        <v>0</v>
      </c>
      <c r="I6">
        <f t="shared" si="2"/>
        <v>0</v>
      </c>
      <c r="J6">
        <f t="shared" si="3"/>
        <v>0</v>
      </c>
      <c r="K6">
        <f t="shared" si="4"/>
        <v>0</v>
      </c>
      <c r="L6">
        <f t="shared" si="5"/>
        <v>0</v>
      </c>
      <c r="N6">
        <f t="shared" si="6"/>
        <v>0</v>
      </c>
      <c r="O6">
        <f t="shared" si="7"/>
        <v>0</v>
      </c>
      <c r="P6">
        <f t="shared" si="8"/>
        <v>0</v>
      </c>
      <c r="Q6">
        <f t="shared" si="9"/>
        <v>0</v>
      </c>
      <c r="R6">
        <f t="shared" si="10"/>
        <v>0</v>
      </c>
      <c r="S6">
        <f t="shared" si="11"/>
        <v>0</v>
      </c>
      <c r="U6">
        <f t="shared" si="12"/>
        <v>0</v>
      </c>
      <c r="V6">
        <f t="shared" si="13"/>
        <v>0</v>
      </c>
      <c r="W6">
        <f t="shared" si="14"/>
        <v>0</v>
      </c>
      <c r="X6">
        <f t="shared" si="15"/>
        <v>0</v>
      </c>
      <c r="Y6">
        <f t="shared" si="16"/>
        <v>0</v>
      </c>
      <c r="Z6">
        <f t="shared" si="17"/>
        <v>0</v>
      </c>
      <c r="AB6">
        <f t="shared" si="18"/>
        <v>0</v>
      </c>
      <c r="AC6">
        <f t="shared" si="19"/>
        <v>0</v>
      </c>
      <c r="AD6">
        <f t="shared" si="20"/>
        <v>0</v>
      </c>
      <c r="AE6">
        <f t="shared" si="21"/>
        <v>0</v>
      </c>
      <c r="AF6">
        <f t="shared" si="22"/>
        <v>0</v>
      </c>
      <c r="AG6">
        <f t="shared" si="23"/>
        <v>0</v>
      </c>
    </row>
    <row r="7" spans="1:36">
      <c r="A7" s="2" t="str">
        <f>'- B -'!B9</f>
        <v>Argentina</v>
      </c>
      <c r="B7" s="1" t="str">
        <f>IF('- B -'!C9&lt;&gt;"",'- B -'!C9,"")</f>
        <v/>
      </c>
      <c r="C7" s="1" t="str">
        <f>'- B -'!D9</f>
        <v>-</v>
      </c>
      <c r="D7" s="1" t="str">
        <f>IF('- B -'!E9&lt;&gt;"",'- B -'!E9,"")</f>
        <v/>
      </c>
      <c r="E7" s="3" t="str">
        <f>'- B -'!F9</f>
        <v>Rep. Corea</v>
      </c>
      <c r="F7" s="1">
        <f>COUNTBLANK('- B -'!C9:'- B -'!E9)</f>
        <v>2</v>
      </c>
      <c r="G7">
        <f t="shared" si="0"/>
        <v>0</v>
      </c>
      <c r="H7">
        <f t="shared" si="1"/>
        <v>0</v>
      </c>
      <c r="I7">
        <f t="shared" si="2"/>
        <v>0</v>
      </c>
      <c r="J7">
        <f t="shared" si="3"/>
        <v>0</v>
      </c>
      <c r="K7">
        <f t="shared" si="4"/>
        <v>0</v>
      </c>
      <c r="L7">
        <f t="shared" si="5"/>
        <v>0</v>
      </c>
      <c r="N7">
        <f t="shared" si="6"/>
        <v>0</v>
      </c>
      <c r="O7">
        <f t="shared" si="7"/>
        <v>0</v>
      </c>
      <c r="P7">
        <f t="shared" si="8"/>
        <v>0</v>
      </c>
      <c r="Q7">
        <f t="shared" si="9"/>
        <v>0</v>
      </c>
      <c r="R7">
        <f t="shared" si="10"/>
        <v>0</v>
      </c>
      <c r="S7">
        <f t="shared" si="11"/>
        <v>0</v>
      </c>
      <c r="U7">
        <f t="shared" si="12"/>
        <v>0</v>
      </c>
      <c r="V7">
        <f t="shared" si="13"/>
        <v>0</v>
      </c>
      <c r="W7">
        <f t="shared" si="14"/>
        <v>0</v>
      </c>
      <c r="X7">
        <f t="shared" si="15"/>
        <v>0</v>
      </c>
      <c r="Y7">
        <f t="shared" si="16"/>
        <v>0</v>
      </c>
      <c r="Z7">
        <f t="shared" si="17"/>
        <v>0</v>
      </c>
      <c r="AB7">
        <f t="shared" si="18"/>
        <v>0</v>
      </c>
      <c r="AC7">
        <f t="shared" si="19"/>
        <v>0</v>
      </c>
      <c r="AD7">
        <f t="shared" si="20"/>
        <v>0</v>
      </c>
      <c r="AE7">
        <f t="shared" si="21"/>
        <v>0</v>
      </c>
      <c r="AF7">
        <f t="shared" si="22"/>
        <v>0</v>
      </c>
      <c r="AG7">
        <f t="shared" si="23"/>
        <v>0</v>
      </c>
    </row>
    <row r="8" spans="1:36">
      <c r="A8" s="2" t="str">
        <f>'- B -'!B10</f>
        <v xml:space="preserve">Nigeria </v>
      </c>
      <c r="B8" s="1" t="str">
        <f>IF('- B -'!C10&lt;&gt;"",'- B -'!C10,"")</f>
        <v/>
      </c>
      <c r="C8" s="1" t="str">
        <f>'- B -'!D10</f>
        <v>-</v>
      </c>
      <c r="D8" s="1" t="str">
        <f>IF('- B -'!E10&lt;&gt;"",'- B -'!E10,"")</f>
        <v/>
      </c>
      <c r="E8" s="3" t="str">
        <f>'- B -'!F10</f>
        <v>Rep. Corea</v>
      </c>
      <c r="F8" s="1">
        <f>COUNTBLANK('- B -'!C10:'- B -'!E10)</f>
        <v>2</v>
      </c>
      <c r="G8">
        <f t="shared" si="0"/>
        <v>0</v>
      </c>
      <c r="H8">
        <f t="shared" si="1"/>
        <v>0</v>
      </c>
      <c r="I8">
        <f t="shared" si="2"/>
        <v>0</v>
      </c>
      <c r="J8">
        <f t="shared" si="3"/>
        <v>0</v>
      </c>
      <c r="K8">
        <f t="shared" si="4"/>
        <v>0</v>
      </c>
      <c r="L8">
        <f t="shared" si="5"/>
        <v>0</v>
      </c>
      <c r="N8">
        <f t="shared" si="6"/>
        <v>0</v>
      </c>
      <c r="O8">
        <f t="shared" si="7"/>
        <v>0</v>
      </c>
      <c r="P8">
        <f t="shared" si="8"/>
        <v>0</v>
      </c>
      <c r="Q8">
        <f t="shared" si="9"/>
        <v>0</v>
      </c>
      <c r="R8">
        <f t="shared" si="10"/>
        <v>0</v>
      </c>
      <c r="S8">
        <f t="shared" si="11"/>
        <v>0</v>
      </c>
      <c r="U8">
        <f t="shared" si="12"/>
        <v>0</v>
      </c>
      <c r="V8">
        <f t="shared" si="13"/>
        <v>0</v>
      </c>
      <c r="W8">
        <f t="shared" si="14"/>
        <v>0</v>
      </c>
      <c r="X8">
        <f t="shared" si="15"/>
        <v>0</v>
      </c>
      <c r="Y8">
        <f t="shared" si="16"/>
        <v>0</v>
      </c>
      <c r="Z8">
        <f t="shared" si="17"/>
        <v>0</v>
      </c>
      <c r="AB8">
        <f t="shared" si="18"/>
        <v>0</v>
      </c>
      <c r="AC8">
        <f t="shared" si="19"/>
        <v>0</v>
      </c>
      <c r="AD8">
        <f t="shared" si="20"/>
        <v>0</v>
      </c>
      <c r="AE8">
        <f t="shared" si="21"/>
        <v>0</v>
      </c>
      <c r="AF8">
        <f t="shared" si="22"/>
        <v>0</v>
      </c>
      <c r="AG8">
        <f t="shared" si="23"/>
        <v>0</v>
      </c>
    </row>
    <row r="9" spans="1:36">
      <c r="A9" s="2" t="str">
        <f>'- B -'!B11</f>
        <v>Grecia</v>
      </c>
      <c r="B9" s="1" t="str">
        <f>IF('- B -'!C11&lt;&gt;"",'- B -'!C11,"")</f>
        <v/>
      </c>
      <c r="C9" s="1" t="str">
        <f>'- B -'!D11</f>
        <v>-</v>
      </c>
      <c r="D9" s="1" t="str">
        <f>IF('- B -'!E11&lt;&gt;"",'- B -'!E11,"")</f>
        <v/>
      </c>
      <c r="E9" s="3" t="str">
        <f>'- B -'!F11</f>
        <v>Argentina</v>
      </c>
      <c r="F9" s="1">
        <f>COUNTBLANK('- B -'!C11:'- B -'!E11)</f>
        <v>2</v>
      </c>
      <c r="G9">
        <f t="shared" si="0"/>
        <v>0</v>
      </c>
      <c r="H9">
        <f t="shared" si="1"/>
        <v>0</v>
      </c>
      <c r="I9">
        <f t="shared" si="2"/>
        <v>0</v>
      </c>
      <c r="J9">
        <f t="shared" si="3"/>
        <v>0</v>
      </c>
      <c r="K9">
        <f t="shared" si="4"/>
        <v>0</v>
      </c>
      <c r="L9">
        <f t="shared" si="5"/>
        <v>0</v>
      </c>
      <c r="N9">
        <f t="shared" si="6"/>
        <v>0</v>
      </c>
      <c r="O9">
        <f t="shared" si="7"/>
        <v>0</v>
      </c>
      <c r="P9">
        <f t="shared" si="8"/>
        <v>0</v>
      </c>
      <c r="Q9">
        <f t="shared" si="9"/>
        <v>0</v>
      </c>
      <c r="R9">
        <f t="shared" si="10"/>
        <v>0</v>
      </c>
      <c r="S9">
        <f t="shared" si="11"/>
        <v>0</v>
      </c>
      <c r="U9">
        <f t="shared" si="12"/>
        <v>0</v>
      </c>
      <c r="V9">
        <f t="shared" si="13"/>
        <v>0</v>
      </c>
      <c r="W9">
        <f t="shared" si="14"/>
        <v>0</v>
      </c>
      <c r="X9">
        <f t="shared" si="15"/>
        <v>0</v>
      </c>
      <c r="Y9">
        <f t="shared" si="16"/>
        <v>0</v>
      </c>
      <c r="Z9">
        <f t="shared" si="17"/>
        <v>0</v>
      </c>
      <c r="AB9">
        <f t="shared" si="18"/>
        <v>0</v>
      </c>
      <c r="AC9">
        <f t="shared" si="19"/>
        <v>0</v>
      </c>
      <c r="AD9">
        <f t="shared" si="20"/>
        <v>0</v>
      </c>
      <c r="AE9">
        <f t="shared" si="21"/>
        <v>0</v>
      </c>
      <c r="AF9">
        <f t="shared" si="22"/>
        <v>0</v>
      </c>
      <c r="AG9">
        <f t="shared" si="23"/>
        <v>0</v>
      </c>
    </row>
    <row r="10" spans="1:36">
      <c r="G10">
        <f t="shared" ref="G10:L10" si="24">SUM(G4:G9)</f>
        <v>0</v>
      </c>
      <c r="H10">
        <f t="shared" si="24"/>
        <v>0</v>
      </c>
      <c r="I10">
        <f t="shared" si="24"/>
        <v>0</v>
      </c>
      <c r="J10">
        <f t="shared" si="24"/>
        <v>0</v>
      </c>
      <c r="K10">
        <f t="shared" si="24"/>
        <v>0</v>
      </c>
      <c r="L10">
        <f t="shared" si="24"/>
        <v>0</v>
      </c>
      <c r="M10">
        <f>H10*3+I10</f>
        <v>0</v>
      </c>
      <c r="N10">
        <f t="shared" ref="N10:S10" si="25">SUM(N4:N9)</f>
        <v>0</v>
      </c>
      <c r="O10">
        <f t="shared" si="25"/>
        <v>0</v>
      </c>
      <c r="P10">
        <f t="shared" si="25"/>
        <v>0</v>
      </c>
      <c r="Q10">
        <f t="shared" si="25"/>
        <v>0</v>
      </c>
      <c r="R10">
        <f t="shared" si="25"/>
        <v>0</v>
      </c>
      <c r="S10">
        <f t="shared" si="25"/>
        <v>0</v>
      </c>
      <c r="T10">
        <f>O10*3+P10</f>
        <v>0</v>
      </c>
      <c r="U10">
        <f t="shared" ref="U10:Z10" si="26">SUM(U4:U9)</f>
        <v>0</v>
      </c>
      <c r="V10">
        <f t="shared" si="26"/>
        <v>0</v>
      </c>
      <c r="W10">
        <f t="shared" si="26"/>
        <v>0</v>
      </c>
      <c r="X10">
        <f t="shared" si="26"/>
        <v>0</v>
      </c>
      <c r="Y10">
        <f t="shared" si="26"/>
        <v>0</v>
      </c>
      <c r="Z10">
        <f t="shared" si="26"/>
        <v>0</v>
      </c>
      <c r="AA10">
        <f>V10*3+W10</f>
        <v>0</v>
      </c>
      <c r="AB10">
        <f t="shared" ref="AB10:AG10" si="27">SUM(AB4:AB9)</f>
        <v>0</v>
      </c>
      <c r="AC10">
        <f t="shared" si="27"/>
        <v>0</v>
      </c>
      <c r="AD10">
        <f t="shared" si="27"/>
        <v>0</v>
      </c>
      <c r="AE10">
        <f t="shared" si="27"/>
        <v>0</v>
      </c>
      <c r="AF10">
        <f t="shared" si="27"/>
        <v>0</v>
      </c>
      <c r="AG10">
        <f t="shared" si="27"/>
        <v>0</v>
      </c>
      <c r="AH10">
        <f>AC10*3+AD10</f>
        <v>0</v>
      </c>
    </row>
    <row r="14" spans="1:36">
      <c r="F14" t="s">
        <v>40</v>
      </c>
    </row>
    <row r="15" spans="1:36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>
      <c r="F16" t="str">
        <f>G2</f>
        <v>Argentina</v>
      </c>
      <c r="G16">
        <f t="shared" ref="G16:M16" si="28">G10</f>
        <v>0</v>
      </c>
      <c r="H16">
        <f t="shared" si="28"/>
        <v>0</v>
      </c>
      <c r="I16">
        <f t="shared" si="28"/>
        <v>0</v>
      </c>
      <c r="J16">
        <f t="shared" si="28"/>
        <v>0</v>
      </c>
      <c r="K16">
        <f t="shared" si="28"/>
        <v>0</v>
      </c>
      <c r="L16">
        <f t="shared" si="28"/>
        <v>0</v>
      </c>
      <c r="M16">
        <f t="shared" si="28"/>
        <v>0</v>
      </c>
      <c r="O16" t="str">
        <f>IF($M16&gt;=$M17,$F16,$F17)</f>
        <v>Argentina</v>
      </c>
      <c r="P16">
        <f>VLOOKUP(O16,$F$16:$M$25,8,FALSE)</f>
        <v>0</v>
      </c>
      <c r="S16" t="str">
        <f>IF($P16&gt;=$P18,$O16,$O18)</f>
        <v>Argentina</v>
      </c>
      <c r="T16">
        <f>VLOOKUP(S16,$O$16:$P$25,2,FALSE)</f>
        <v>0</v>
      </c>
      <c r="W16" t="str">
        <f>IF($T16&gt;=$T19,$S16,$S19)</f>
        <v>Argentina</v>
      </c>
      <c r="X16">
        <f>VLOOKUP(W16,$S$16:$T$25,2,FALSE)</f>
        <v>0</v>
      </c>
      <c r="AA16" t="str">
        <f>W16</f>
        <v>Argentina</v>
      </c>
      <c r="AB16">
        <f>VLOOKUP(AA16,W16:X25,2,FALSE)</f>
        <v>0</v>
      </c>
      <c r="AE16" t="str">
        <f>AA16</f>
        <v>Argentina</v>
      </c>
      <c r="AF16">
        <f>VLOOKUP(AE16,AA16:AB25,2,FALSE)</f>
        <v>0</v>
      </c>
      <c r="AI16" t="str">
        <f>AE16</f>
        <v>Argentina</v>
      </c>
      <c r="AJ16">
        <f>VLOOKUP(AI16,AE16:AF25,2,FALSE)</f>
        <v>0</v>
      </c>
    </row>
    <row r="17" spans="6:37">
      <c r="F17" t="str">
        <f>N2</f>
        <v xml:space="preserve">Nigeria </v>
      </c>
      <c r="G17">
        <f t="shared" ref="G17:M17" si="29">N10</f>
        <v>0</v>
      </c>
      <c r="H17">
        <f t="shared" si="29"/>
        <v>0</v>
      </c>
      <c r="I17">
        <f t="shared" si="29"/>
        <v>0</v>
      </c>
      <c r="J17">
        <f t="shared" si="29"/>
        <v>0</v>
      </c>
      <c r="K17">
        <f t="shared" si="29"/>
        <v>0</v>
      </c>
      <c r="L17">
        <f t="shared" si="29"/>
        <v>0</v>
      </c>
      <c r="M17">
        <f t="shared" si="29"/>
        <v>0</v>
      </c>
      <c r="O17" t="str">
        <f>IF($M17&lt;=$M16,$F17,$F16)</f>
        <v xml:space="preserve">Nigeria </v>
      </c>
      <c r="P17">
        <f>VLOOKUP(O17,$F$16:$M$25,8,FALSE)</f>
        <v>0</v>
      </c>
      <c r="S17" t="str">
        <f>O17</f>
        <v xml:space="preserve">Nigeria </v>
      </c>
      <c r="T17">
        <f>VLOOKUP(S17,$O$16:$P$25,2,FALSE)</f>
        <v>0</v>
      </c>
      <c r="W17" t="str">
        <f>S17</f>
        <v xml:space="preserve">Nigeria </v>
      </c>
      <c r="X17">
        <f>VLOOKUP(W17,$S$16:$T$25,2,FALSE)</f>
        <v>0</v>
      </c>
      <c r="AA17" t="str">
        <f>IF(X17&gt;=X18,W17,W18)</f>
        <v xml:space="preserve">Nigeria </v>
      </c>
      <c r="AB17">
        <f>VLOOKUP(AA17,W16:X25,2,FALSE)</f>
        <v>0</v>
      </c>
      <c r="AE17" t="str">
        <f>IF(AB17&gt;=AB19,AA17,AA19)</f>
        <v xml:space="preserve">Nigeria </v>
      </c>
      <c r="AF17">
        <f>VLOOKUP(AE17,AA16:AB25,2,FALSE)</f>
        <v>0</v>
      </c>
      <c r="AI17" t="str">
        <f>AE17</f>
        <v xml:space="preserve">Nigeria </v>
      </c>
      <c r="AJ17">
        <f>VLOOKUP(AI17,AE16:AF25,2,FALSE)</f>
        <v>0</v>
      </c>
    </row>
    <row r="18" spans="6:37">
      <c r="F18" t="str">
        <f>U2</f>
        <v>Rep. Corea</v>
      </c>
      <c r="G18">
        <f t="shared" ref="G18:M18" si="30">U10</f>
        <v>0</v>
      </c>
      <c r="H18">
        <f t="shared" si="30"/>
        <v>0</v>
      </c>
      <c r="I18">
        <f t="shared" si="30"/>
        <v>0</v>
      </c>
      <c r="J18">
        <f t="shared" si="30"/>
        <v>0</v>
      </c>
      <c r="K18">
        <f t="shared" si="30"/>
        <v>0</v>
      </c>
      <c r="L18">
        <f t="shared" si="30"/>
        <v>0</v>
      </c>
      <c r="M18">
        <f t="shared" si="30"/>
        <v>0</v>
      </c>
      <c r="O18" t="str">
        <f>F18</f>
        <v>Rep. Corea</v>
      </c>
      <c r="P18">
        <f>VLOOKUP(O18,$F$16:$M$25,8,FALSE)</f>
        <v>0</v>
      </c>
      <c r="S18" t="str">
        <f>IF($P18&lt;=$P16,$O18,$O16)</f>
        <v>Rep. Corea</v>
      </c>
      <c r="T18">
        <f>VLOOKUP(S18,$O$16:$P$25,2,FALSE)</f>
        <v>0</v>
      </c>
      <c r="W18" t="str">
        <f>S18</f>
        <v>Rep. Corea</v>
      </c>
      <c r="X18">
        <f>VLOOKUP(W18,$S$16:$T$25,2,FALSE)</f>
        <v>0</v>
      </c>
      <c r="AA18" t="str">
        <f>IF(X18&lt;=X17,W18,W17)</f>
        <v>Rep. Corea</v>
      </c>
      <c r="AB18">
        <f>VLOOKUP(AA18,W16:X25,2,FALSE)</f>
        <v>0</v>
      </c>
      <c r="AE18" t="str">
        <f>AA18</f>
        <v>Rep. Corea</v>
      </c>
      <c r="AF18">
        <f>VLOOKUP(AE18,AA16:AB25,2,FALSE)</f>
        <v>0</v>
      </c>
      <c r="AI18" t="str">
        <f>IF(AF18&gt;=AF19,AE18,AE19)</f>
        <v>Rep. Corea</v>
      </c>
      <c r="AJ18">
        <f>VLOOKUP(AI18,AE16:AF25,2,FALSE)</f>
        <v>0</v>
      </c>
    </row>
    <row r="19" spans="6:37">
      <c r="F19" t="str">
        <f>AB2</f>
        <v>Grecia</v>
      </c>
      <c r="G19">
        <f t="shared" ref="G19:M19" si="31">AB10</f>
        <v>0</v>
      </c>
      <c r="H19">
        <f t="shared" si="31"/>
        <v>0</v>
      </c>
      <c r="I19">
        <f t="shared" si="31"/>
        <v>0</v>
      </c>
      <c r="J19">
        <f t="shared" si="31"/>
        <v>0</v>
      </c>
      <c r="K19">
        <f t="shared" si="31"/>
        <v>0</v>
      </c>
      <c r="L19">
        <f t="shared" si="31"/>
        <v>0</v>
      </c>
      <c r="M19">
        <f t="shared" si="31"/>
        <v>0</v>
      </c>
      <c r="O19" t="str">
        <f>F19</f>
        <v>Grecia</v>
      </c>
      <c r="P19">
        <f>VLOOKUP(O19,$F$16:$M$25,8,FALSE)</f>
        <v>0</v>
      </c>
      <c r="S19" t="str">
        <f>O19</f>
        <v>Grecia</v>
      </c>
      <c r="T19">
        <f>VLOOKUP(S19,$O$16:$P$25,2,FALSE)</f>
        <v>0</v>
      </c>
      <c r="W19" t="str">
        <f>IF($T19&lt;=$T16,$S19,$S16)</f>
        <v>Grecia</v>
      </c>
      <c r="X19">
        <f>VLOOKUP(W19,$S$16:$T$25,2,FALSE)</f>
        <v>0</v>
      </c>
      <c r="AA19" t="str">
        <f>W19</f>
        <v>Grecia</v>
      </c>
      <c r="AB19">
        <f>VLOOKUP(AA19,W16:X25,2,FALSE)</f>
        <v>0</v>
      </c>
      <c r="AE19" t="str">
        <f>IF(AB19&lt;=AB17,AA19,AA17)</f>
        <v>Grecia</v>
      </c>
      <c r="AF19">
        <f>VLOOKUP(AE19,AA16:AB25,2,FALSE)</f>
        <v>0</v>
      </c>
      <c r="AI19" t="str">
        <f>IF(AF19&lt;=AF18,AE19,AE18)</f>
        <v>Grecia</v>
      </c>
      <c r="AJ19">
        <f>VLOOKUP(AI19,AE16:AF25,2,FALSE)</f>
        <v>0</v>
      </c>
    </row>
    <row r="28" spans="6:37">
      <c r="F28" t="str">
        <f>AI16</f>
        <v>Argentina</v>
      </c>
      <c r="J28">
        <f>AJ16</f>
        <v>0</v>
      </c>
      <c r="K28">
        <f>VLOOKUP(AI16,$F$16:$M$25,6,FALSE)</f>
        <v>0</v>
      </c>
      <c r="L28">
        <f>VLOOKUP(AI16,$F$16:$M$25,7,FALSE)</f>
        <v>0</v>
      </c>
      <c r="M28">
        <f>K28-L28</f>
        <v>0</v>
      </c>
      <c r="O28" t="str">
        <f>IF(AND($J28=$J29,$M29&gt;$M28),$F29,$F28)</f>
        <v>Argentina</v>
      </c>
      <c r="P28">
        <f>VLOOKUP(O28,$F$28:$M$37,5,FALSE)</f>
        <v>0</v>
      </c>
      <c r="Q28">
        <f>VLOOKUP(O28,$F$28:$M$37,8,FALSE)</f>
        <v>0</v>
      </c>
      <c r="S28" t="str">
        <f>IF(AND(P28=P30,Q30&gt;Q28),O30,O28)</f>
        <v>Argentina</v>
      </c>
      <c r="T28">
        <f>VLOOKUP(S28,$O$28:$Q$37,2,FALSE)</f>
        <v>0</v>
      </c>
      <c r="U28">
        <f>VLOOKUP(S28,$O$28:$Q$37,3,FALSE)</f>
        <v>0</v>
      </c>
      <c r="W28" t="str">
        <f>IF(AND(T28=T31,U31&gt;U28),S31,S28)</f>
        <v>Argentina</v>
      </c>
      <c r="X28">
        <f>VLOOKUP(W28,$S$28:$U$37,2,FALSE)</f>
        <v>0</v>
      </c>
      <c r="Y28">
        <f>VLOOKUP(W28,$S$28:$U$37,3,FALSE)</f>
        <v>0</v>
      </c>
      <c r="AA28" t="str">
        <f>W28</f>
        <v>Argentina</v>
      </c>
      <c r="AB28">
        <f>VLOOKUP(AA28,W28:Y37,2,FALSE)</f>
        <v>0</v>
      </c>
      <c r="AC28">
        <f>VLOOKUP(AA28,W28:Y37,3,FALSE)</f>
        <v>0</v>
      </c>
      <c r="AE28" t="str">
        <f>AA28</f>
        <v>Argentina</v>
      </c>
      <c r="AF28">
        <f>VLOOKUP(AE28,AA28:AC37,2,FALSE)</f>
        <v>0</v>
      </c>
      <c r="AG28">
        <f>VLOOKUP(AE28,AA28:AC37,3,FALSE)</f>
        <v>0</v>
      </c>
      <c r="AI28" t="str">
        <f>AE28</f>
        <v>Argentina</v>
      </c>
      <c r="AJ28">
        <f>VLOOKUP(AI28,AE28:AG37,2,FALSE)</f>
        <v>0</v>
      </c>
      <c r="AK28">
        <f>VLOOKUP(AI28,AE28:AG37,3,FALSE)</f>
        <v>0</v>
      </c>
    </row>
    <row r="29" spans="6:37">
      <c r="F29" t="str">
        <f>AI17</f>
        <v xml:space="preserve">Nigeria </v>
      </c>
      <c r="J29">
        <f>AJ17</f>
        <v>0</v>
      </c>
      <c r="K29">
        <f>VLOOKUP(AI17,$F$16:$M$25,6,FALSE)</f>
        <v>0</v>
      </c>
      <c r="L29">
        <f>VLOOKUP(AI17,$F$16:$M$25,7,FALSE)</f>
        <v>0</v>
      </c>
      <c r="M29">
        <f>K29-L29</f>
        <v>0</v>
      </c>
      <c r="O29" t="str">
        <f>IF(AND($J28=$J29,$M29&gt;$M28),$F28,$F29)</f>
        <v xml:space="preserve">Nigeria </v>
      </c>
      <c r="P29">
        <f>VLOOKUP(O29,$F$28:$M$37,5,FALSE)</f>
        <v>0</v>
      </c>
      <c r="Q29">
        <f>VLOOKUP(O29,$F$28:$M$37,8,FALSE)</f>
        <v>0</v>
      </c>
      <c r="S29" t="str">
        <f>O29</f>
        <v xml:space="preserve">Nigeria </v>
      </c>
      <c r="T29">
        <f>VLOOKUP(S29,$O$28:$Q$37,2,FALSE)</f>
        <v>0</v>
      </c>
      <c r="U29">
        <f>VLOOKUP(S29,$O$28:$Q$37,3,FALSE)</f>
        <v>0</v>
      </c>
      <c r="W29" t="str">
        <f>S29</f>
        <v xml:space="preserve">Nigeria </v>
      </c>
      <c r="X29">
        <f>VLOOKUP(W29,$S$28:$U$37,2,FALSE)</f>
        <v>0</v>
      </c>
      <c r="Y29">
        <f>VLOOKUP(W29,$S$28:$U$37,3,FALSE)</f>
        <v>0</v>
      </c>
      <c r="AA29" t="str">
        <f>IF(AND(X29=X30,Y30&gt;Y29),W30,W29)</f>
        <v xml:space="preserve">Nigeria </v>
      </c>
      <c r="AB29">
        <f>VLOOKUP(AA29,W28:Y37,2,FALSE)</f>
        <v>0</v>
      </c>
      <c r="AC29">
        <f>VLOOKUP(AA29,W28:Y37,3,FALSE)</f>
        <v>0</v>
      </c>
      <c r="AE29" t="str">
        <f>IF(AND(AB29=AB31,AC31&gt;AC29),AA31,AA29)</f>
        <v xml:space="preserve">Nigeria </v>
      </c>
      <c r="AF29">
        <f>VLOOKUP(AE29,AA28:AC37,2,FALSE)</f>
        <v>0</v>
      </c>
      <c r="AG29">
        <f>VLOOKUP(AE29,AA28:AC37,3,FALSE)</f>
        <v>0</v>
      </c>
      <c r="AI29" t="str">
        <f>AE29</f>
        <v xml:space="preserve">Nigeria </v>
      </c>
      <c r="AJ29">
        <f>VLOOKUP(AI29,AE28:AG37,2,FALSE)</f>
        <v>0</v>
      </c>
      <c r="AK29">
        <f>VLOOKUP(AI29,AE28:AG37,3,FALSE)</f>
        <v>0</v>
      </c>
    </row>
    <row r="30" spans="6:37">
      <c r="F30" t="str">
        <f>AI18</f>
        <v>Rep. Corea</v>
      </c>
      <c r="J30">
        <f>AJ18</f>
        <v>0</v>
      </c>
      <c r="K30">
        <f>VLOOKUP(AI18,$F$16:$M$25,6,FALSE)</f>
        <v>0</v>
      </c>
      <c r="L30">
        <f>VLOOKUP(AI18,$F$16:$M$25,7,FALSE)</f>
        <v>0</v>
      </c>
      <c r="M30">
        <f>K30-L30</f>
        <v>0</v>
      </c>
      <c r="O30" t="str">
        <f>F30</f>
        <v>Rep. Corea</v>
      </c>
      <c r="P30">
        <f>VLOOKUP(O30,$F$28:$M$37,5,FALSE)</f>
        <v>0</v>
      </c>
      <c r="Q30">
        <f>VLOOKUP(O30,$F$28:$M$37,8,FALSE)</f>
        <v>0</v>
      </c>
      <c r="S30" t="str">
        <f>IF(AND($P28=P30,Q30&gt;Q28),O28,O30)</f>
        <v>Rep. Corea</v>
      </c>
      <c r="T30">
        <f>VLOOKUP(S30,$O$28:$Q$37,2,FALSE)</f>
        <v>0</v>
      </c>
      <c r="U30">
        <f>VLOOKUP(S30,$O$28:$Q$37,3,FALSE)</f>
        <v>0</v>
      </c>
      <c r="W30" t="str">
        <f>S30</f>
        <v>Rep. Corea</v>
      </c>
      <c r="X30">
        <f>VLOOKUP(W30,$S$28:$U$37,2,FALSE)</f>
        <v>0</v>
      </c>
      <c r="Y30">
        <f>VLOOKUP(W30,$S$28:$U$37,3,FALSE)</f>
        <v>0</v>
      </c>
      <c r="AA30" t="str">
        <f>IF(AND(X29=X30,Y30&gt;Y29),W29,W30)</f>
        <v>Rep. Corea</v>
      </c>
      <c r="AB30">
        <f>VLOOKUP(AA30,W28:Y37,2,FALSE)</f>
        <v>0</v>
      </c>
      <c r="AC30">
        <f>VLOOKUP(AA30,W28:Y37,3,FALSE)</f>
        <v>0</v>
      </c>
      <c r="AE30" t="str">
        <f>AA30</f>
        <v>Rep. Corea</v>
      </c>
      <c r="AF30">
        <f>VLOOKUP(AE30,AA28:AC37,2,FALSE)</f>
        <v>0</v>
      </c>
      <c r="AG30">
        <f>VLOOKUP(AE30,AA28:AC37,3,FALSE)</f>
        <v>0</v>
      </c>
      <c r="AI30" t="str">
        <f>IF(AND(AF30=AF31,AG31&gt;AG30),AE31,AE30)</f>
        <v>Rep. Corea</v>
      </c>
      <c r="AJ30">
        <f>VLOOKUP(AI30,AE28:AG37,2,FALSE)</f>
        <v>0</v>
      </c>
      <c r="AK30">
        <f>VLOOKUP(AI30,AE28:AG37,3,FALSE)</f>
        <v>0</v>
      </c>
    </row>
    <row r="31" spans="6:37">
      <c r="F31" t="str">
        <f>AI19</f>
        <v>Grecia</v>
      </c>
      <c r="J31">
        <f>AJ19</f>
        <v>0</v>
      </c>
      <c r="K31">
        <f>VLOOKUP(AI19,$F$16:$M$25,6,FALSE)</f>
        <v>0</v>
      </c>
      <c r="L31">
        <f>VLOOKUP(AI19,$F$16:$M$25,7,FALSE)</f>
        <v>0</v>
      </c>
      <c r="M31">
        <f>K31-L31</f>
        <v>0</v>
      </c>
      <c r="O31" t="str">
        <f>F31</f>
        <v>Grecia</v>
      </c>
      <c r="P31">
        <f>VLOOKUP(O31,$F$28:$M$37,5,FALSE)</f>
        <v>0</v>
      </c>
      <c r="Q31">
        <f>VLOOKUP(O31,$F$28:$M$37,8,FALSE)</f>
        <v>0</v>
      </c>
      <c r="S31" t="str">
        <f>O31</f>
        <v>Grecia</v>
      </c>
      <c r="T31">
        <f>VLOOKUP(S31,$O$28:$Q$37,2,FALSE)</f>
        <v>0</v>
      </c>
      <c r="U31">
        <f>VLOOKUP(S31,$O$28:$Q$37,3,FALSE)</f>
        <v>0</v>
      </c>
      <c r="W31" t="str">
        <f>IF(AND(T28=T31,U31&gt;U28),S28,S31)</f>
        <v>Grecia</v>
      </c>
      <c r="X31">
        <f>VLOOKUP(W31,$S$28:$U$37,2,FALSE)</f>
        <v>0</v>
      </c>
      <c r="Y31">
        <f>VLOOKUP(W31,$S$28:$U$37,3,FALSE)</f>
        <v>0</v>
      </c>
      <c r="AA31" t="str">
        <f>W31</f>
        <v>Grecia</v>
      </c>
      <c r="AB31">
        <f>VLOOKUP(AA31,W28:Y37,2,FALSE)</f>
        <v>0</v>
      </c>
      <c r="AC31">
        <f>VLOOKUP(AA31,W28:Y37,3,FALSE)</f>
        <v>0</v>
      </c>
      <c r="AE31" t="str">
        <f>IF(AND(AB29=AB31,AC31&gt;AC29),AA29,AA31)</f>
        <v>Grecia</v>
      </c>
      <c r="AF31">
        <f>VLOOKUP(AE31,AA28:AC37,2,FALSE)</f>
        <v>0</v>
      </c>
      <c r="AG31">
        <f>VLOOKUP(AE31,AA28:AC37,3,FALSE)</f>
        <v>0</v>
      </c>
      <c r="AI31" t="str">
        <f>IF(AND(AF30=AF31,AG31&gt;AG30),AE30,AE31)</f>
        <v>Grecia</v>
      </c>
      <c r="AJ31">
        <f>VLOOKUP(AI31,AE28:AG37,2,FALSE)</f>
        <v>0</v>
      </c>
      <c r="AK31">
        <f>VLOOKUP(AI31,AE28:AG37,3,FALSE)</f>
        <v>0</v>
      </c>
    </row>
    <row r="40" spans="6:38">
      <c r="F40" t="str">
        <f>AI28</f>
        <v>Argentina</v>
      </c>
      <c r="J40">
        <f>VLOOKUP(F40,$F$16:$M$25,8,FALSE)</f>
        <v>0</v>
      </c>
      <c r="K40">
        <f>VLOOKUP(F40,$F$16:$M$25,6,FALSE)</f>
        <v>0</v>
      </c>
      <c r="L40">
        <f>VLOOKUP(F40,$F$16:$M$25,7,FALSE)</f>
        <v>0</v>
      </c>
      <c r="M40">
        <f>K40-L40</f>
        <v>0</v>
      </c>
      <c r="O40" t="str">
        <f>IF(AND(J40=J41,M40=M41,K41&gt;K40),F41,F40)</f>
        <v>Argentina</v>
      </c>
      <c r="P40">
        <f>VLOOKUP(O40,$F$40:$M$49,5,FALSE)</f>
        <v>0</v>
      </c>
      <c r="Q40">
        <f>VLOOKUP(O40,$F$40:$M$49,8,FALSE)</f>
        <v>0</v>
      </c>
      <c r="R40">
        <f>VLOOKUP(O40,$F$40:$M$49,6,FALSE)</f>
        <v>0</v>
      </c>
      <c r="S40" t="str">
        <f>IF(AND(P40=P42,Q40=Q42,R42&gt;R40),O42,O40)</f>
        <v>Argentina</v>
      </c>
      <c r="T40">
        <f>VLOOKUP(S40,$O$40:$R$49,2,FALSE)</f>
        <v>0</v>
      </c>
      <c r="U40">
        <f>VLOOKUP(S40,$O$40:$R$49,3,FALSE)</f>
        <v>0</v>
      </c>
      <c r="V40">
        <f>VLOOKUP(S40,$O$40:$R$49,4,FALSE)</f>
        <v>0</v>
      </c>
      <c r="W40" t="str">
        <f>IF(AND(T40=T43,U40=U43,V43&gt;V40),S43,S40)</f>
        <v>Argentina</v>
      </c>
      <c r="X40">
        <f>VLOOKUP(W40,$S$40:$V$49,2,FALSE)</f>
        <v>0</v>
      </c>
      <c r="Y40">
        <f>VLOOKUP(W40,$S$40:$V$49,3,FALSE)</f>
        <v>0</v>
      </c>
      <c r="Z40">
        <f>VLOOKUP(W40,$S$40:$V$49,4,FALSE)</f>
        <v>0</v>
      </c>
      <c r="AA40" t="str">
        <f>W40</f>
        <v>Argentina</v>
      </c>
      <c r="AB40">
        <f>VLOOKUP(AA40,W40:Z49,2,FALSE)</f>
        <v>0</v>
      </c>
      <c r="AC40">
        <f>VLOOKUP(AA40,W40:Z49,3,FALSE)</f>
        <v>0</v>
      </c>
      <c r="AD40">
        <f>VLOOKUP(AA40,W40:Z49,4,FALSE)</f>
        <v>0</v>
      </c>
      <c r="AE40" t="str">
        <f>AA40</f>
        <v>Argentina</v>
      </c>
      <c r="AF40">
        <f>VLOOKUP(AE40,AA40:AD49,2,FALSE)</f>
        <v>0</v>
      </c>
      <c r="AG40">
        <f>VLOOKUP(AE40,AA40:AD49,3,FALSE)</f>
        <v>0</v>
      </c>
      <c r="AH40">
        <f>VLOOKUP(AE40,AA40:AD49,4,FALSE)</f>
        <v>0</v>
      </c>
      <c r="AI40" t="str">
        <f>AE40</f>
        <v>Argentina</v>
      </c>
      <c r="AJ40">
        <f>VLOOKUP(AI40,AE40:AH49,2,FALSE)</f>
        <v>0</v>
      </c>
      <c r="AK40">
        <f>VLOOKUP(AI40,AE40:AH49,3,FALSE)</f>
        <v>0</v>
      </c>
      <c r="AL40">
        <f>VLOOKUP(AI40,AE40:AH49,4,FALSE)</f>
        <v>0</v>
      </c>
    </row>
    <row r="41" spans="6:38">
      <c r="F41" t="str">
        <f>AI29</f>
        <v xml:space="preserve">Nigeria </v>
      </c>
      <c r="J41">
        <f>VLOOKUP(F41,$F$16:$M$25,8,FALSE)</f>
        <v>0</v>
      </c>
      <c r="K41">
        <f>VLOOKUP(F41,$F$16:$M$25,6,FALSE)</f>
        <v>0</v>
      </c>
      <c r="L41">
        <f>VLOOKUP(F41,$F$16:$M$25,7,FALSE)</f>
        <v>0</v>
      </c>
      <c r="M41">
        <f>K41-L41</f>
        <v>0</v>
      </c>
      <c r="O41" t="str">
        <f>IF(AND(J40=J41,M40=M41,K41&gt;K40),F40,F41)</f>
        <v xml:space="preserve">Nigeria </v>
      </c>
      <c r="P41">
        <f>VLOOKUP(O41,$F$40:$M$49,5,FALSE)</f>
        <v>0</v>
      </c>
      <c r="Q41">
        <f>VLOOKUP(O41,$F$40:$M$49,8,FALSE)</f>
        <v>0</v>
      </c>
      <c r="R41">
        <f>VLOOKUP(O41,$F$40:$M$49,6,FALSE)</f>
        <v>0</v>
      </c>
      <c r="S41" t="str">
        <f>O41</f>
        <v xml:space="preserve">Nigeria </v>
      </c>
      <c r="T41">
        <f>VLOOKUP(S41,$O$40:$R$49,2,FALSE)</f>
        <v>0</v>
      </c>
      <c r="U41">
        <f>VLOOKUP(S41,$O$40:$R$49,3,FALSE)</f>
        <v>0</v>
      </c>
      <c r="V41">
        <f>VLOOKUP(S41,$O$40:$R$49,4,FALSE)</f>
        <v>0</v>
      </c>
      <c r="W41" t="str">
        <f>S41</f>
        <v xml:space="preserve">Nigeria </v>
      </c>
      <c r="X41">
        <f>VLOOKUP(W41,$S$40:$V$49,2,FALSE)</f>
        <v>0</v>
      </c>
      <c r="Y41">
        <f>VLOOKUP(W41,$S$40:$V$49,3,FALSE)</f>
        <v>0</v>
      </c>
      <c r="Z41">
        <f>VLOOKUP(W41,$S$40:$V$49,4,FALSE)</f>
        <v>0</v>
      </c>
      <c r="AA41" t="str">
        <f>IF(AND(X41=X42,Y41=Y42,Z42&gt;Z41),W42,W41)</f>
        <v xml:space="preserve">Nigeria </v>
      </c>
      <c r="AB41">
        <f>VLOOKUP(AA41,W40:Z49,2,FALSE)</f>
        <v>0</v>
      </c>
      <c r="AC41">
        <f>VLOOKUP(AA41,W40:Z49,3,FALSE)</f>
        <v>0</v>
      </c>
      <c r="AD41">
        <f>VLOOKUP(AA41,W40:Z49,4,FALSE)</f>
        <v>0</v>
      </c>
      <c r="AE41" t="str">
        <f>IF(AND(AB41=AB43,AC41=AC43,AD43&gt;AD41),AA43,AA41)</f>
        <v xml:space="preserve">Nigeria </v>
      </c>
      <c r="AF41">
        <f>VLOOKUP(AE41,AA40:AD49,2,FALSE)</f>
        <v>0</v>
      </c>
      <c r="AG41">
        <f>VLOOKUP(AE41,AA40:AD49,3,FALSE)</f>
        <v>0</v>
      </c>
      <c r="AH41">
        <f>VLOOKUP(AE41,AA40:AD49,4,FALSE)</f>
        <v>0</v>
      </c>
      <c r="AI41" t="str">
        <f>AE41</f>
        <v xml:space="preserve">Nigeria </v>
      </c>
      <c r="AJ41">
        <f>VLOOKUP(AI41,AE40:AH49,2,FALSE)</f>
        <v>0</v>
      </c>
      <c r="AK41">
        <f>VLOOKUP(AI41,AE40:AH49,3,FALSE)</f>
        <v>0</v>
      </c>
      <c r="AL41">
        <f>VLOOKUP(AI41,AE40:AH49,4,FALSE)</f>
        <v>0</v>
      </c>
    </row>
    <row r="42" spans="6:38">
      <c r="F42" t="str">
        <f>AI30</f>
        <v>Rep. Corea</v>
      </c>
      <c r="J42">
        <f>VLOOKUP(F42,$F$16:$M$25,8,FALSE)</f>
        <v>0</v>
      </c>
      <c r="K42">
        <f>VLOOKUP(F42,$F$16:$M$25,6,FALSE)</f>
        <v>0</v>
      </c>
      <c r="L42">
        <f>VLOOKUP(F42,$F$16:$M$25,7,FALSE)</f>
        <v>0</v>
      </c>
      <c r="M42">
        <f>K42-L42</f>
        <v>0</v>
      </c>
      <c r="O42" t="str">
        <f>F42</f>
        <v>Rep. Corea</v>
      </c>
      <c r="P42">
        <f>VLOOKUP(O42,$F$40:$M$49,5,FALSE)</f>
        <v>0</v>
      </c>
      <c r="Q42">
        <f>VLOOKUP(O42,$F$40:$M$49,8,FALSE)</f>
        <v>0</v>
      </c>
      <c r="R42">
        <f>VLOOKUP(O42,$F$40:$M$49,6,FALSE)</f>
        <v>0</v>
      </c>
      <c r="S42" t="str">
        <f>IF(AND(P40=P42,Q40=Q42,R42&gt;R40),O40,O42)</f>
        <v>Rep. Corea</v>
      </c>
      <c r="T42">
        <f>VLOOKUP(S42,$O$40:$R$49,2,FALSE)</f>
        <v>0</v>
      </c>
      <c r="U42">
        <f>VLOOKUP(S42,$O$40:$R$49,3,FALSE)</f>
        <v>0</v>
      </c>
      <c r="V42">
        <f>VLOOKUP(S42,$O$40:$R$49,4,FALSE)</f>
        <v>0</v>
      </c>
      <c r="W42" t="str">
        <f>S42</f>
        <v>Rep. Corea</v>
      </c>
      <c r="X42">
        <f>VLOOKUP(W42,$S$40:$V$49,2,FALSE)</f>
        <v>0</v>
      </c>
      <c r="Y42">
        <f>VLOOKUP(W42,$S$40:$V$49,3,FALSE)</f>
        <v>0</v>
      </c>
      <c r="Z42">
        <f>VLOOKUP(W42,$S$40:$V$49,4,FALSE)</f>
        <v>0</v>
      </c>
      <c r="AA42" t="str">
        <f>IF(AND(X41=X42,Y41=Y42,Z42&gt;Z41),W41,W42)</f>
        <v>Rep. Corea</v>
      </c>
      <c r="AB42">
        <f>VLOOKUP(AA42,W40:Z49,2,FALSE)</f>
        <v>0</v>
      </c>
      <c r="AC42">
        <f>VLOOKUP(AA42,W40:Z49,3,FALSE)</f>
        <v>0</v>
      </c>
      <c r="AD42">
        <f>VLOOKUP(AA42,W40:Z49,4,FALSE)</f>
        <v>0</v>
      </c>
      <c r="AE42" t="str">
        <f>AA42</f>
        <v>Rep. Corea</v>
      </c>
      <c r="AF42">
        <f>VLOOKUP(AE42,AA40:AD49,2,FALSE)</f>
        <v>0</v>
      </c>
      <c r="AG42">
        <f>VLOOKUP(AE42,AA40:AD49,3,FALSE)</f>
        <v>0</v>
      </c>
      <c r="AH42">
        <f>VLOOKUP(AE42,AA40:AD49,4,FALSE)</f>
        <v>0</v>
      </c>
      <c r="AI42" t="str">
        <f>IF(AND(AF42=AF43,AG42=AG43,AH43&gt;AH42),AE43,AE42)</f>
        <v>Rep. Corea</v>
      </c>
      <c r="AJ42">
        <f>VLOOKUP(AI42,AE40:AH49,2,FALSE)</f>
        <v>0</v>
      </c>
      <c r="AK42">
        <f>VLOOKUP(AI42,AE40:AH49,3,FALSE)</f>
        <v>0</v>
      </c>
      <c r="AL42">
        <f>VLOOKUP(AI42,AE40:AH49,4,FALSE)</f>
        <v>0</v>
      </c>
    </row>
    <row r="43" spans="6:38">
      <c r="F43" t="str">
        <f>AI31</f>
        <v>Grecia</v>
      </c>
      <c r="J43">
        <f>VLOOKUP(F43,$F$16:$M$25,8,FALSE)</f>
        <v>0</v>
      </c>
      <c r="K43">
        <f>VLOOKUP(F43,$F$16:$M$25,6,FALSE)</f>
        <v>0</v>
      </c>
      <c r="L43">
        <f>VLOOKUP(F43,$F$16:$M$25,7,FALSE)</f>
        <v>0</v>
      </c>
      <c r="M43">
        <f>K43-L43</f>
        <v>0</v>
      </c>
      <c r="O43" t="str">
        <f>F43</f>
        <v>Grecia</v>
      </c>
      <c r="P43">
        <f>VLOOKUP(O43,$F$40:$M$49,5,FALSE)</f>
        <v>0</v>
      </c>
      <c r="Q43">
        <f>VLOOKUP(O43,$F$40:$M$49,8,FALSE)</f>
        <v>0</v>
      </c>
      <c r="R43">
        <f>VLOOKUP(O43,$F$40:$M$49,6,FALSE)</f>
        <v>0</v>
      </c>
      <c r="S43" t="str">
        <f>O43</f>
        <v>Grecia</v>
      </c>
      <c r="T43">
        <f>VLOOKUP(S43,$O$40:$R$49,2,FALSE)</f>
        <v>0</v>
      </c>
      <c r="U43">
        <f>VLOOKUP(S43,$O$40:$R$49,3,FALSE)</f>
        <v>0</v>
      </c>
      <c r="V43">
        <f>VLOOKUP(S43,$O$40:$R$49,4,FALSE)</f>
        <v>0</v>
      </c>
      <c r="W43" t="str">
        <f>IF(AND(T40=T43,U40=U43,V43&gt;V40),S40,S43)</f>
        <v>Grecia</v>
      </c>
      <c r="X43">
        <f>VLOOKUP(W43,$S$40:$V$49,2,FALSE)</f>
        <v>0</v>
      </c>
      <c r="Y43">
        <f>VLOOKUP(W43,$S$40:$V$49,3,FALSE)</f>
        <v>0</v>
      </c>
      <c r="Z43">
        <f>VLOOKUP(W43,$S$40:$V$49,4,FALSE)</f>
        <v>0</v>
      </c>
      <c r="AA43" t="str">
        <f>W43</f>
        <v>Grecia</v>
      </c>
      <c r="AB43">
        <f>VLOOKUP(AA43,W40:Z49,2,FALSE)</f>
        <v>0</v>
      </c>
      <c r="AC43">
        <f>VLOOKUP(AA43,W40:Z49,3,FALSE)</f>
        <v>0</v>
      </c>
      <c r="AD43">
        <f>VLOOKUP(AA43,W40:Z49,4,FALSE)</f>
        <v>0</v>
      </c>
      <c r="AE43" t="str">
        <f>IF(AND(AB41=AB43,AC41=AC43,AD43&gt;AD41),AA41,AA43)</f>
        <v>Grecia</v>
      </c>
      <c r="AF43">
        <f>VLOOKUP(AE43,AA40:AD49,2,FALSE)</f>
        <v>0</v>
      </c>
      <c r="AG43">
        <f>VLOOKUP(AE43,AA40:AD49,3,FALSE)</f>
        <v>0</v>
      </c>
      <c r="AH43">
        <f>VLOOKUP(AE43,AA40:AD49,4,FALSE)</f>
        <v>0</v>
      </c>
      <c r="AI43" t="str">
        <f>IF(AND(AF42=AF43,AG42=AG43,AH43&gt;AH42),AE42,AE43)</f>
        <v>Grecia</v>
      </c>
      <c r="AJ43">
        <f>VLOOKUP(AI43,AE40:AH49,2,FALSE)</f>
        <v>0</v>
      </c>
      <c r="AK43">
        <f>VLOOKUP(AI43,AE40:AH49,3,FALSE)</f>
        <v>0</v>
      </c>
      <c r="AL43">
        <f>VLOOKUP(AI43,AE40:AH49,4,FALSE)</f>
        <v>0</v>
      </c>
    </row>
    <row r="51" spans="6:13">
      <c r="F51" t="s">
        <v>41</v>
      </c>
    </row>
    <row r="52" spans="6:13">
      <c r="F52" t="str">
        <f>AI40</f>
        <v>Argentina</v>
      </c>
      <c r="G52">
        <f>VLOOKUP(F52,$F$16:$M$25,2,FALSE)</f>
        <v>0</v>
      </c>
      <c r="H52">
        <f>VLOOKUP(F52,$F$16:$M$25,3,FALSE)</f>
        <v>0</v>
      </c>
      <c r="I52">
        <f>VLOOKUP(F52,$F$16:$M$25,4,FALSE)</f>
        <v>0</v>
      </c>
      <c r="J52">
        <f>VLOOKUP(F52,$F$16:$M$25,5,FALSE)</f>
        <v>0</v>
      </c>
      <c r="K52">
        <f>VLOOKUP(F52,$F$16:$M$25,6,FALSE)</f>
        <v>0</v>
      </c>
      <c r="L52">
        <f>VLOOKUP(F52,$F$16:$M$25,7,FALSE)</f>
        <v>0</v>
      </c>
      <c r="M52">
        <f>VLOOKUP(F52,$F$16:$M$25,8,FALSE)</f>
        <v>0</v>
      </c>
    </row>
    <row r="53" spans="6:13">
      <c r="F53" t="str">
        <f>AI41</f>
        <v xml:space="preserve">Nigeria </v>
      </c>
      <c r="G53">
        <f>VLOOKUP(F53,$F$16:$M$25,2,FALSE)</f>
        <v>0</v>
      </c>
      <c r="H53">
        <f>VLOOKUP(F53,$F$16:$M$25,3,FALSE)</f>
        <v>0</v>
      </c>
      <c r="I53">
        <f>VLOOKUP(F53,$F$16:$M$25,4,FALSE)</f>
        <v>0</v>
      </c>
      <c r="J53">
        <f>VLOOKUP(F53,$F$16:$M$25,5,FALSE)</f>
        <v>0</v>
      </c>
      <c r="K53">
        <f>VLOOKUP(F53,$F$16:$M$25,6,FALSE)</f>
        <v>0</v>
      </c>
      <c r="L53">
        <f>VLOOKUP(F53,$F$16:$M$25,7,FALSE)</f>
        <v>0</v>
      </c>
      <c r="M53">
        <f>VLOOKUP(F53,$F$16:$M$25,8,FALSE)</f>
        <v>0</v>
      </c>
    </row>
    <row r="54" spans="6:13">
      <c r="F54" t="str">
        <f>AI42</f>
        <v>Rep. Corea</v>
      </c>
      <c r="G54">
        <f>VLOOKUP(F54,$F$16:$M$25,2,FALSE)</f>
        <v>0</v>
      </c>
      <c r="H54">
        <f>VLOOKUP(F54,$F$16:$M$25,3,FALSE)</f>
        <v>0</v>
      </c>
      <c r="I54">
        <f>VLOOKUP(F54,$F$16:$M$25,4,FALSE)</f>
        <v>0</v>
      </c>
      <c r="J54">
        <f>VLOOKUP(F54,$F$16:$M$25,5,FALSE)</f>
        <v>0</v>
      </c>
      <c r="K54">
        <f>VLOOKUP(F54,$F$16:$M$25,6,FALSE)</f>
        <v>0</v>
      </c>
      <c r="L54">
        <f>VLOOKUP(F54,$F$16:$M$25,7,FALSE)</f>
        <v>0</v>
      </c>
      <c r="M54">
        <f>VLOOKUP(F54,$F$16:$M$25,8,FALSE)</f>
        <v>0</v>
      </c>
    </row>
    <row r="55" spans="6:13">
      <c r="F55" t="str">
        <f>AI43</f>
        <v>Grecia</v>
      </c>
      <c r="G55">
        <f>VLOOKUP(F55,$F$16:$M$25,2,FALSE)</f>
        <v>0</v>
      </c>
      <c r="H55">
        <f>VLOOKUP(F55,$F$16:$M$25,3,FALSE)</f>
        <v>0</v>
      </c>
      <c r="I55">
        <f>VLOOKUP(F55,$F$16:$M$25,4,FALSE)</f>
        <v>0</v>
      </c>
      <c r="J55">
        <f>VLOOKUP(F55,$F$16:$M$25,5,FALSE)</f>
        <v>0</v>
      </c>
      <c r="K55">
        <f>VLOOKUP(F55,$F$16:$M$25,6,FALSE)</f>
        <v>0</v>
      </c>
      <c r="L55">
        <f>VLOOKUP(F55,$F$16:$M$25,7,FALSE)</f>
        <v>0</v>
      </c>
      <c r="M55">
        <f>VLOOKUP(F55,$F$16:$M$25,8,FALSE)</f>
        <v>0</v>
      </c>
    </row>
  </sheetData>
  <sheetProtection sheet="1" objects="1" scenarios="1"/>
  <mergeCells count="1">
    <mergeCell ref="A2:E2"/>
  </mergeCells>
  <phoneticPr fontId="31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7"/>
  <dimension ref="A2:AL55"/>
  <sheetViews>
    <sheetView workbookViewId="0">
      <pane xSplit="5" topLeftCell="F1" activePane="topRight" state="frozen"/>
      <selection activeCell="O28" sqref="O28"/>
      <selection pane="topRight" activeCell="F3" sqref="F3"/>
    </sheetView>
  </sheetViews>
  <sheetFormatPr baseColWidth="10" defaultColWidth="3.7109375" defaultRowHeight="12.75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>
      <c r="A2" s="267" t="s">
        <v>42</v>
      </c>
      <c r="B2" s="267"/>
      <c r="C2" s="267"/>
      <c r="D2" s="267"/>
      <c r="E2" s="267"/>
      <c r="G2" t="str">
        <f>IF('- C -'!U7&lt;&gt;"",'- C -'!U7,"")</f>
        <v>Inglaterra</v>
      </c>
      <c r="N2" t="str">
        <f>IF('- C -'!U9&lt;&gt;"",'- C -'!U9,"")</f>
        <v>EEUU</v>
      </c>
      <c r="U2" t="str">
        <f>IF('- C -'!U11&lt;&gt;"",'- C -'!U11,"")</f>
        <v>Argelia</v>
      </c>
      <c r="AB2" t="str">
        <f>IF('- C -'!U13&lt;&gt;"",'- C -'!U13,"")</f>
        <v>Eslovenia</v>
      </c>
    </row>
    <row r="3" spans="1:36">
      <c r="F3" t="s">
        <v>98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>
      <c r="A4" s="2" t="str">
        <f>'- C -'!B6</f>
        <v>Inglaterra</v>
      </c>
      <c r="B4" s="1" t="str">
        <f>IF('- C -'!C6&lt;&gt;"",'- C -'!C6,"")</f>
        <v/>
      </c>
      <c r="C4" s="1" t="str">
        <f>'- C -'!D6</f>
        <v>-</v>
      </c>
      <c r="D4" s="1" t="str">
        <f>IF('- C -'!E6&lt;&gt;"",'- C -'!E6,"")</f>
        <v/>
      </c>
      <c r="E4" s="3" t="str">
        <f>'- C -'!F6</f>
        <v>EEUU</v>
      </c>
      <c r="F4" s="1">
        <f>COUNTBLANK('- C -'!C6:'- C -'!E6)</f>
        <v>2</v>
      </c>
      <c r="G4">
        <f t="shared" ref="G4:G9" si="0">IF(AND(F4=0,OR($A4=$G$2,$E4=$G$2)),1,0)</f>
        <v>0</v>
      </c>
      <c r="H4">
        <f t="shared" ref="H4:H9" si="1">IF(AND(F4=0,OR(AND($A4=$G$2,$B4&gt;$D4),AND($E4=$G$2,$D4&gt;$B4))),1,0)</f>
        <v>0</v>
      </c>
      <c r="I4">
        <f t="shared" ref="I4:I9" si="2">IF(AND(F4=0,G4=1,$B4=$D4),1,0)</f>
        <v>0</v>
      </c>
      <c r="J4">
        <f t="shared" ref="J4:J9" si="3">IF(AND(F4=0,OR(AND($A4=$G$2,$B4&lt;$D4),AND($E4=$G$2,$D4&lt;$B4))),1,0)</f>
        <v>0</v>
      </c>
      <c r="K4">
        <f t="shared" ref="K4:K9" si="4">IF(F4&gt;0,0,IF($A4=$G$2,$B4,IF($E4=$G$2,$D4,0)))</f>
        <v>0</v>
      </c>
      <c r="L4">
        <f t="shared" ref="L4:L9" si="5">IF(F4&gt;0,0,IF($A4=$G$2,$D4,IF($E4=$G$2,$B4,0)))</f>
        <v>0</v>
      </c>
      <c r="N4">
        <f t="shared" ref="N4:N9" si="6">IF(AND(F4=0,OR($A4=$N$2,$E4=$N$2)),1,0)</f>
        <v>0</v>
      </c>
      <c r="O4">
        <f t="shared" ref="O4:O9" si="7">IF(AND(F4=0,OR(AND($A4=$N$2,$B4&gt;$D4),AND($E4=$N$2,$D4&gt;$B4))),1,0)</f>
        <v>0</v>
      </c>
      <c r="P4">
        <f t="shared" ref="P4:P9" si="8">IF(AND(F4=0,N4=1,$B4=$D4),1,0)</f>
        <v>0</v>
      </c>
      <c r="Q4">
        <f t="shared" ref="Q4:Q9" si="9">IF(AND(F4=0,OR(AND($A4=$N$2,$B4&lt;$D4),AND($E4=$N$2,$D4&lt;$B4))),1,0)</f>
        <v>0</v>
      </c>
      <c r="R4">
        <f t="shared" ref="R4:R9" si="10">IF(F4&gt;0,0,IF($A4=$N$2,$B4,IF($E4=$N$2,$D4,0)))</f>
        <v>0</v>
      </c>
      <c r="S4">
        <f t="shared" ref="S4:S9" si="11">IF(F4&gt;0,0,IF($A4=$N$2,$D4,IF($E4=$N$2,$B4,0)))</f>
        <v>0</v>
      </c>
      <c r="U4">
        <f t="shared" ref="U4:U9" si="12">IF(AND(F4=0,OR($A4=$U$2,$E4=$U$2)),1,0)</f>
        <v>0</v>
      </c>
      <c r="V4">
        <f t="shared" ref="V4:V9" si="13">IF(AND(F4=0,OR(AND($A4=$U$2,$B4&gt;$D4),AND($E4=$U$2,$D4&gt;$B4))),1,0)</f>
        <v>0</v>
      </c>
      <c r="W4">
        <f t="shared" ref="W4:W9" si="14">IF(AND(F4=0,U4=1,$B4=$D4),1,0)</f>
        <v>0</v>
      </c>
      <c r="X4">
        <f t="shared" ref="X4:X9" si="15">IF(AND(F4=0,OR(AND($A4=$U$2,$B4&lt;$D4),AND($E4=$U$2,$D4&lt;$B4))),1,0)</f>
        <v>0</v>
      </c>
      <c r="Y4">
        <f t="shared" ref="Y4:Y9" si="16">IF(F4&gt;0,0,IF($A4=$U$2,$B4,IF($E4=$U$2,$D4,0)))</f>
        <v>0</v>
      </c>
      <c r="Z4">
        <f t="shared" ref="Z4:Z9" si="17">IF(F4&gt;0,0,IF($A4=$U$2,$D4,IF($E4=$U$2,$B4,0)))</f>
        <v>0</v>
      </c>
      <c r="AB4">
        <f t="shared" ref="AB4:AB9" si="18">IF(AND(F4=0,OR($A4=$AB$2,$E4=$AB$2)),1,0)</f>
        <v>0</v>
      </c>
      <c r="AC4">
        <f t="shared" ref="AC4:AC9" si="19">IF(AND(F4=0,OR(AND($A4=$AB$2,$B4&gt;$D4),AND($E4=$AB$2,$D4&gt;$B4))),1,0)</f>
        <v>0</v>
      </c>
      <c r="AD4">
        <f t="shared" ref="AD4:AD9" si="20">IF(AND(F4=0,AB4=1,$B4=$D4),1,0)</f>
        <v>0</v>
      </c>
      <c r="AE4">
        <f t="shared" ref="AE4:AE9" si="21">IF(AND(F4=0,OR(AND($A4=$AB$2,$B4&lt;$D4),AND($E4=$AB$2,$D4&lt;$B4))),1,0)</f>
        <v>0</v>
      </c>
      <c r="AF4">
        <f t="shared" ref="AF4:AF9" si="22">IF(F4&gt;0,0,IF($A4=$AB$2,$B4,IF($E4=$AB$2,$D4,0)))</f>
        <v>0</v>
      </c>
      <c r="AG4">
        <f t="shared" ref="AG4:AG9" si="23">IF(F4&gt;0,0,IF($A4=$AB$2,$D4,IF($E4=$AB$2,$B4,0)))</f>
        <v>0</v>
      </c>
    </row>
    <row r="5" spans="1:36">
      <c r="A5" s="2" t="str">
        <f>'- C -'!B7</f>
        <v>Argelia</v>
      </c>
      <c r="B5" s="1" t="str">
        <f>IF('- C -'!C7&lt;&gt;"",'- C -'!C7,"")</f>
        <v/>
      </c>
      <c r="C5" s="1" t="str">
        <f>'- C -'!D7</f>
        <v>-</v>
      </c>
      <c r="D5" s="1" t="str">
        <f>IF('- C -'!E7&lt;&gt;"",'- C -'!E7,"")</f>
        <v/>
      </c>
      <c r="E5" s="3" t="str">
        <f>'- C -'!F7</f>
        <v>Eslovenia</v>
      </c>
      <c r="F5" s="1">
        <f>COUNTBLANK('- C -'!C7:'- C -'!E7)</f>
        <v>2</v>
      </c>
      <c r="G5">
        <f t="shared" si="0"/>
        <v>0</v>
      </c>
      <c r="H5">
        <f t="shared" si="1"/>
        <v>0</v>
      </c>
      <c r="I5">
        <f t="shared" si="2"/>
        <v>0</v>
      </c>
      <c r="J5">
        <f t="shared" si="3"/>
        <v>0</v>
      </c>
      <c r="K5">
        <f t="shared" si="4"/>
        <v>0</v>
      </c>
      <c r="L5">
        <f t="shared" si="5"/>
        <v>0</v>
      </c>
      <c r="N5">
        <f t="shared" si="6"/>
        <v>0</v>
      </c>
      <c r="O5">
        <f t="shared" si="7"/>
        <v>0</v>
      </c>
      <c r="P5">
        <f t="shared" si="8"/>
        <v>0</v>
      </c>
      <c r="Q5">
        <f t="shared" si="9"/>
        <v>0</v>
      </c>
      <c r="R5">
        <f t="shared" si="10"/>
        <v>0</v>
      </c>
      <c r="S5">
        <f t="shared" si="11"/>
        <v>0</v>
      </c>
      <c r="U5">
        <f t="shared" si="12"/>
        <v>0</v>
      </c>
      <c r="V5">
        <f t="shared" si="13"/>
        <v>0</v>
      </c>
      <c r="W5">
        <f t="shared" si="14"/>
        <v>0</v>
      </c>
      <c r="X5">
        <f t="shared" si="15"/>
        <v>0</v>
      </c>
      <c r="Y5">
        <f t="shared" si="16"/>
        <v>0</v>
      </c>
      <c r="Z5">
        <f t="shared" si="17"/>
        <v>0</v>
      </c>
      <c r="AB5">
        <f t="shared" si="18"/>
        <v>0</v>
      </c>
      <c r="AC5">
        <f t="shared" si="19"/>
        <v>0</v>
      </c>
      <c r="AD5">
        <f t="shared" si="20"/>
        <v>0</v>
      </c>
      <c r="AE5">
        <f t="shared" si="21"/>
        <v>0</v>
      </c>
      <c r="AF5">
        <f t="shared" si="22"/>
        <v>0</v>
      </c>
      <c r="AG5">
        <f t="shared" si="23"/>
        <v>0</v>
      </c>
    </row>
    <row r="6" spans="1:36">
      <c r="A6" s="2" t="str">
        <f>'- C -'!B8</f>
        <v>Eslovenia</v>
      </c>
      <c r="B6" s="1" t="str">
        <f>IF('- C -'!C8&lt;&gt;"",'- C -'!C8,"")</f>
        <v/>
      </c>
      <c r="C6" s="1" t="str">
        <f>'- C -'!D8</f>
        <v>-</v>
      </c>
      <c r="D6" s="1" t="str">
        <f>IF('- C -'!E8&lt;&gt;"",'- C -'!E8,"")</f>
        <v/>
      </c>
      <c r="E6" s="3" t="str">
        <f>'- C -'!F8</f>
        <v>EEUU</v>
      </c>
      <c r="F6" s="1">
        <f>COUNTBLANK('- C -'!C8:'- C -'!E8)</f>
        <v>2</v>
      </c>
      <c r="G6">
        <f t="shared" si="0"/>
        <v>0</v>
      </c>
      <c r="H6">
        <f t="shared" si="1"/>
        <v>0</v>
      </c>
      <c r="I6">
        <f t="shared" si="2"/>
        <v>0</v>
      </c>
      <c r="J6">
        <f t="shared" si="3"/>
        <v>0</v>
      </c>
      <c r="K6">
        <f t="shared" si="4"/>
        <v>0</v>
      </c>
      <c r="L6">
        <f t="shared" si="5"/>
        <v>0</v>
      </c>
      <c r="N6">
        <f t="shared" si="6"/>
        <v>0</v>
      </c>
      <c r="O6">
        <f t="shared" si="7"/>
        <v>0</v>
      </c>
      <c r="P6">
        <f t="shared" si="8"/>
        <v>0</v>
      </c>
      <c r="Q6">
        <f t="shared" si="9"/>
        <v>0</v>
      </c>
      <c r="R6">
        <f t="shared" si="10"/>
        <v>0</v>
      </c>
      <c r="S6">
        <f t="shared" si="11"/>
        <v>0</v>
      </c>
      <c r="U6">
        <f t="shared" si="12"/>
        <v>0</v>
      </c>
      <c r="V6">
        <f t="shared" si="13"/>
        <v>0</v>
      </c>
      <c r="W6">
        <f t="shared" si="14"/>
        <v>0</v>
      </c>
      <c r="X6">
        <f t="shared" si="15"/>
        <v>0</v>
      </c>
      <c r="Y6">
        <f t="shared" si="16"/>
        <v>0</v>
      </c>
      <c r="Z6">
        <f t="shared" si="17"/>
        <v>0</v>
      </c>
      <c r="AB6">
        <f t="shared" si="18"/>
        <v>0</v>
      </c>
      <c r="AC6">
        <f t="shared" si="19"/>
        <v>0</v>
      </c>
      <c r="AD6">
        <f t="shared" si="20"/>
        <v>0</v>
      </c>
      <c r="AE6">
        <f t="shared" si="21"/>
        <v>0</v>
      </c>
      <c r="AF6">
        <f t="shared" si="22"/>
        <v>0</v>
      </c>
      <c r="AG6">
        <f t="shared" si="23"/>
        <v>0</v>
      </c>
    </row>
    <row r="7" spans="1:36">
      <c r="A7" s="2" t="str">
        <f>'- C -'!B9</f>
        <v>Inglaterra</v>
      </c>
      <c r="B7" s="1" t="str">
        <f>IF('- C -'!C9&lt;&gt;"",'- C -'!C9,"")</f>
        <v/>
      </c>
      <c r="C7" s="1" t="str">
        <f>'- C -'!D9</f>
        <v>-</v>
      </c>
      <c r="D7" s="1" t="str">
        <f>IF('- C -'!E9&lt;&gt;"",'- C -'!E9,"")</f>
        <v/>
      </c>
      <c r="E7" s="3" t="str">
        <f>'- C -'!F9</f>
        <v>Argelia</v>
      </c>
      <c r="F7" s="1">
        <f>COUNTBLANK('- C -'!C9:'- C -'!E9)</f>
        <v>2</v>
      </c>
      <c r="G7">
        <f t="shared" si="0"/>
        <v>0</v>
      </c>
      <c r="H7">
        <f t="shared" si="1"/>
        <v>0</v>
      </c>
      <c r="I7">
        <f t="shared" si="2"/>
        <v>0</v>
      </c>
      <c r="J7">
        <f t="shared" si="3"/>
        <v>0</v>
      </c>
      <c r="K7">
        <f t="shared" si="4"/>
        <v>0</v>
      </c>
      <c r="L7">
        <f t="shared" si="5"/>
        <v>0</v>
      </c>
      <c r="N7">
        <f t="shared" si="6"/>
        <v>0</v>
      </c>
      <c r="O7">
        <f t="shared" si="7"/>
        <v>0</v>
      </c>
      <c r="P7">
        <f t="shared" si="8"/>
        <v>0</v>
      </c>
      <c r="Q7">
        <f t="shared" si="9"/>
        <v>0</v>
      </c>
      <c r="R7">
        <f t="shared" si="10"/>
        <v>0</v>
      </c>
      <c r="S7">
        <f t="shared" si="11"/>
        <v>0</v>
      </c>
      <c r="U7">
        <f t="shared" si="12"/>
        <v>0</v>
      </c>
      <c r="V7">
        <f t="shared" si="13"/>
        <v>0</v>
      </c>
      <c r="W7">
        <f t="shared" si="14"/>
        <v>0</v>
      </c>
      <c r="X7">
        <f t="shared" si="15"/>
        <v>0</v>
      </c>
      <c r="Y7">
        <f t="shared" si="16"/>
        <v>0</v>
      </c>
      <c r="Z7">
        <f t="shared" si="17"/>
        <v>0</v>
      </c>
      <c r="AB7">
        <f t="shared" si="18"/>
        <v>0</v>
      </c>
      <c r="AC7">
        <f t="shared" si="19"/>
        <v>0</v>
      </c>
      <c r="AD7">
        <f t="shared" si="20"/>
        <v>0</v>
      </c>
      <c r="AE7">
        <f t="shared" si="21"/>
        <v>0</v>
      </c>
      <c r="AF7">
        <f t="shared" si="22"/>
        <v>0</v>
      </c>
      <c r="AG7">
        <f t="shared" si="23"/>
        <v>0</v>
      </c>
    </row>
    <row r="8" spans="1:36">
      <c r="A8" s="2" t="str">
        <f>'- C -'!B10</f>
        <v>Eslovenia</v>
      </c>
      <c r="B8" s="1" t="str">
        <f>IF('- C -'!C10&lt;&gt;"",'- C -'!C10,"")</f>
        <v/>
      </c>
      <c r="C8" s="1" t="str">
        <f>'- C -'!D10</f>
        <v>-</v>
      </c>
      <c r="D8" s="1" t="str">
        <f>IF('- C -'!E10&lt;&gt;"",'- C -'!E10,"")</f>
        <v/>
      </c>
      <c r="E8" s="3" t="str">
        <f>'- C -'!F10</f>
        <v>Inglaterra</v>
      </c>
      <c r="F8" s="1">
        <f>COUNTBLANK('- C -'!C10:'- C -'!E10)</f>
        <v>2</v>
      </c>
      <c r="G8">
        <f t="shared" si="0"/>
        <v>0</v>
      </c>
      <c r="H8">
        <f t="shared" si="1"/>
        <v>0</v>
      </c>
      <c r="I8">
        <f t="shared" si="2"/>
        <v>0</v>
      </c>
      <c r="J8">
        <f t="shared" si="3"/>
        <v>0</v>
      </c>
      <c r="K8">
        <f t="shared" si="4"/>
        <v>0</v>
      </c>
      <c r="L8">
        <f t="shared" si="5"/>
        <v>0</v>
      </c>
      <c r="N8">
        <f t="shared" si="6"/>
        <v>0</v>
      </c>
      <c r="O8">
        <f t="shared" si="7"/>
        <v>0</v>
      </c>
      <c r="P8">
        <f t="shared" si="8"/>
        <v>0</v>
      </c>
      <c r="Q8">
        <f t="shared" si="9"/>
        <v>0</v>
      </c>
      <c r="R8">
        <f t="shared" si="10"/>
        <v>0</v>
      </c>
      <c r="S8">
        <f t="shared" si="11"/>
        <v>0</v>
      </c>
      <c r="U8">
        <f t="shared" si="12"/>
        <v>0</v>
      </c>
      <c r="V8">
        <f t="shared" si="13"/>
        <v>0</v>
      </c>
      <c r="W8">
        <f t="shared" si="14"/>
        <v>0</v>
      </c>
      <c r="X8">
        <f t="shared" si="15"/>
        <v>0</v>
      </c>
      <c r="Y8">
        <f t="shared" si="16"/>
        <v>0</v>
      </c>
      <c r="Z8">
        <f t="shared" si="17"/>
        <v>0</v>
      </c>
      <c r="AB8">
        <f t="shared" si="18"/>
        <v>0</v>
      </c>
      <c r="AC8">
        <f t="shared" si="19"/>
        <v>0</v>
      </c>
      <c r="AD8">
        <f t="shared" si="20"/>
        <v>0</v>
      </c>
      <c r="AE8">
        <f t="shared" si="21"/>
        <v>0</v>
      </c>
      <c r="AF8">
        <f t="shared" si="22"/>
        <v>0</v>
      </c>
      <c r="AG8">
        <f t="shared" si="23"/>
        <v>0</v>
      </c>
    </row>
    <row r="9" spans="1:36">
      <c r="A9" s="2" t="str">
        <f>'- C -'!B11</f>
        <v>EEUU</v>
      </c>
      <c r="B9" s="1" t="str">
        <f>IF('- C -'!C11&lt;&gt;"",'- C -'!C11,"")</f>
        <v/>
      </c>
      <c r="C9" s="1" t="str">
        <f>'- C -'!D11</f>
        <v>-</v>
      </c>
      <c r="D9" s="1" t="str">
        <f>IF('- C -'!E11&lt;&gt;"",'- C -'!E11,"")</f>
        <v/>
      </c>
      <c r="E9" s="3" t="str">
        <f>'- C -'!F11</f>
        <v>Argelia</v>
      </c>
      <c r="F9" s="1">
        <f>COUNTBLANK('- C -'!C11:'- C -'!E11)</f>
        <v>2</v>
      </c>
      <c r="G9">
        <f t="shared" si="0"/>
        <v>0</v>
      </c>
      <c r="H9">
        <f t="shared" si="1"/>
        <v>0</v>
      </c>
      <c r="I9">
        <f t="shared" si="2"/>
        <v>0</v>
      </c>
      <c r="J9">
        <f t="shared" si="3"/>
        <v>0</v>
      </c>
      <c r="K9">
        <f t="shared" si="4"/>
        <v>0</v>
      </c>
      <c r="L9">
        <f t="shared" si="5"/>
        <v>0</v>
      </c>
      <c r="N9">
        <f t="shared" si="6"/>
        <v>0</v>
      </c>
      <c r="O9">
        <f t="shared" si="7"/>
        <v>0</v>
      </c>
      <c r="P9">
        <f t="shared" si="8"/>
        <v>0</v>
      </c>
      <c r="Q9">
        <f t="shared" si="9"/>
        <v>0</v>
      </c>
      <c r="R9">
        <f t="shared" si="10"/>
        <v>0</v>
      </c>
      <c r="S9">
        <f t="shared" si="11"/>
        <v>0</v>
      </c>
      <c r="U9">
        <f t="shared" si="12"/>
        <v>0</v>
      </c>
      <c r="V9">
        <f t="shared" si="13"/>
        <v>0</v>
      </c>
      <c r="W9">
        <f t="shared" si="14"/>
        <v>0</v>
      </c>
      <c r="X9">
        <f t="shared" si="15"/>
        <v>0</v>
      </c>
      <c r="Y9">
        <f t="shared" si="16"/>
        <v>0</v>
      </c>
      <c r="Z9">
        <f t="shared" si="17"/>
        <v>0</v>
      </c>
      <c r="AB9">
        <f t="shared" si="18"/>
        <v>0</v>
      </c>
      <c r="AC9">
        <f t="shared" si="19"/>
        <v>0</v>
      </c>
      <c r="AD9">
        <f t="shared" si="20"/>
        <v>0</v>
      </c>
      <c r="AE9">
        <f t="shared" si="21"/>
        <v>0</v>
      </c>
      <c r="AF9">
        <f t="shared" si="22"/>
        <v>0</v>
      </c>
      <c r="AG9">
        <f t="shared" si="23"/>
        <v>0</v>
      </c>
    </row>
    <row r="10" spans="1:36">
      <c r="G10">
        <f t="shared" ref="G10:L10" si="24">SUM(G4:G9)</f>
        <v>0</v>
      </c>
      <c r="H10">
        <f t="shared" si="24"/>
        <v>0</v>
      </c>
      <c r="I10">
        <f t="shared" si="24"/>
        <v>0</v>
      </c>
      <c r="J10">
        <f t="shared" si="24"/>
        <v>0</v>
      </c>
      <c r="K10">
        <f t="shared" si="24"/>
        <v>0</v>
      </c>
      <c r="L10">
        <f t="shared" si="24"/>
        <v>0</v>
      </c>
      <c r="M10">
        <f>H10*3+I10</f>
        <v>0</v>
      </c>
      <c r="N10">
        <f t="shared" ref="N10:S10" si="25">SUM(N4:N9)</f>
        <v>0</v>
      </c>
      <c r="O10">
        <f t="shared" si="25"/>
        <v>0</v>
      </c>
      <c r="P10">
        <f t="shared" si="25"/>
        <v>0</v>
      </c>
      <c r="Q10">
        <f t="shared" si="25"/>
        <v>0</v>
      </c>
      <c r="R10">
        <f t="shared" si="25"/>
        <v>0</v>
      </c>
      <c r="S10">
        <f t="shared" si="25"/>
        <v>0</v>
      </c>
      <c r="T10">
        <f>O10*3+P10</f>
        <v>0</v>
      </c>
      <c r="U10">
        <f t="shared" ref="U10:Z10" si="26">SUM(U4:U9)</f>
        <v>0</v>
      </c>
      <c r="V10">
        <f t="shared" si="26"/>
        <v>0</v>
      </c>
      <c r="W10">
        <f t="shared" si="26"/>
        <v>0</v>
      </c>
      <c r="X10">
        <f t="shared" si="26"/>
        <v>0</v>
      </c>
      <c r="Y10">
        <f t="shared" si="26"/>
        <v>0</v>
      </c>
      <c r="Z10">
        <f t="shared" si="26"/>
        <v>0</v>
      </c>
      <c r="AA10">
        <f>V10*3+W10</f>
        <v>0</v>
      </c>
      <c r="AB10">
        <f t="shared" ref="AB10:AG10" si="27">SUM(AB4:AB9)</f>
        <v>0</v>
      </c>
      <c r="AC10">
        <f t="shared" si="27"/>
        <v>0</v>
      </c>
      <c r="AD10">
        <f t="shared" si="27"/>
        <v>0</v>
      </c>
      <c r="AE10">
        <f t="shared" si="27"/>
        <v>0</v>
      </c>
      <c r="AF10">
        <f t="shared" si="27"/>
        <v>0</v>
      </c>
      <c r="AG10">
        <f t="shared" si="27"/>
        <v>0</v>
      </c>
      <c r="AH10">
        <f>AC10*3+AD10</f>
        <v>0</v>
      </c>
    </row>
    <row r="14" spans="1:36">
      <c r="F14" t="s">
        <v>40</v>
      </c>
    </row>
    <row r="15" spans="1:36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>
      <c r="F16" t="str">
        <f>G2</f>
        <v>Inglaterra</v>
      </c>
      <c r="G16">
        <f t="shared" ref="G16:M16" si="28">G10</f>
        <v>0</v>
      </c>
      <c r="H16">
        <f t="shared" si="28"/>
        <v>0</v>
      </c>
      <c r="I16">
        <f t="shared" si="28"/>
        <v>0</v>
      </c>
      <c r="J16">
        <f t="shared" si="28"/>
        <v>0</v>
      </c>
      <c r="K16">
        <f t="shared" si="28"/>
        <v>0</v>
      </c>
      <c r="L16">
        <f t="shared" si="28"/>
        <v>0</v>
      </c>
      <c r="M16">
        <f t="shared" si="28"/>
        <v>0</v>
      </c>
      <c r="O16" t="str">
        <f>IF($M16&gt;=$M17,$F16,$F17)</f>
        <v>Inglaterra</v>
      </c>
      <c r="P16">
        <f>VLOOKUP(O16,$F$16:$M$25,8,FALSE)</f>
        <v>0</v>
      </c>
      <c r="S16" t="str">
        <f>IF($P16&gt;=$P18,$O16,$O18)</f>
        <v>Inglaterra</v>
      </c>
      <c r="T16">
        <f>VLOOKUP(S16,$O$16:$P$25,2,FALSE)</f>
        <v>0</v>
      </c>
      <c r="W16" t="str">
        <f>IF($T16&gt;=$T19,$S16,$S19)</f>
        <v>Inglaterra</v>
      </c>
      <c r="X16">
        <f>VLOOKUP(W16,$S$16:$T$25,2,FALSE)</f>
        <v>0</v>
      </c>
      <c r="AA16" t="str">
        <f>W16</f>
        <v>Inglaterra</v>
      </c>
      <c r="AB16">
        <f>VLOOKUP(AA16,W16:X25,2,FALSE)</f>
        <v>0</v>
      </c>
      <c r="AE16" t="str">
        <f>AA16</f>
        <v>Inglaterra</v>
      </c>
      <c r="AF16">
        <f>VLOOKUP(AE16,AA16:AB25,2,FALSE)</f>
        <v>0</v>
      </c>
      <c r="AI16" t="str">
        <f>AE16</f>
        <v>Inglaterra</v>
      </c>
      <c r="AJ16">
        <f>VLOOKUP(AI16,AE16:AF25,2,FALSE)</f>
        <v>0</v>
      </c>
    </row>
    <row r="17" spans="6:37">
      <c r="F17" t="str">
        <f>N2</f>
        <v>EEUU</v>
      </c>
      <c r="G17">
        <f t="shared" ref="G17:M17" si="29">N10</f>
        <v>0</v>
      </c>
      <c r="H17">
        <f t="shared" si="29"/>
        <v>0</v>
      </c>
      <c r="I17">
        <f t="shared" si="29"/>
        <v>0</v>
      </c>
      <c r="J17">
        <f t="shared" si="29"/>
        <v>0</v>
      </c>
      <c r="K17">
        <f t="shared" si="29"/>
        <v>0</v>
      </c>
      <c r="L17">
        <f t="shared" si="29"/>
        <v>0</v>
      </c>
      <c r="M17">
        <f t="shared" si="29"/>
        <v>0</v>
      </c>
      <c r="O17" t="str">
        <f>IF($M17&lt;=$M16,$F17,$F16)</f>
        <v>EEUU</v>
      </c>
      <c r="P17">
        <f>VLOOKUP(O17,$F$16:$M$25,8,FALSE)</f>
        <v>0</v>
      </c>
      <c r="S17" t="str">
        <f>O17</f>
        <v>EEUU</v>
      </c>
      <c r="T17">
        <f>VLOOKUP(S17,$O$16:$P$25,2,FALSE)</f>
        <v>0</v>
      </c>
      <c r="W17" t="str">
        <f>S17</f>
        <v>EEUU</v>
      </c>
      <c r="X17">
        <f>VLOOKUP(W17,$S$16:$T$25,2,FALSE)</f>
        <v>0</v>
      </c>
      <c r="AA17" t="str">
        <f>IF(X17&gt;=X18,W17,W18)</f>
        <v>EEUU</v>
      </c>
      <c r="AB17">
        <f>VLOOKUP(AA17,W16:X25,2,FALSE)</f>
        <v>0</v>
      </c>
      <c r="AE17" t="str">
        <f>IF(AB17&gt;=AB19,AA17,AA19)</f>
        <v>EEUU</v>
      </c>
      <c r="AF17">
        <f>VLOOKUP(AE17,AA16:AB25,2,FALSE)</f>
        <v>0</v>
      </c>
      <c r="AI17" t="str">
        <f>AE17</f>
        <v>EEUU</v>
      </c>
      <c r="AJ17">
        <f>VLOOKUP(AI17,AE16:AF25,2,FALSE)</f>
        <v>0</v>
      </c>
    </row>
    <row r="18" spans="6:37">
      <c r="F18" t="str">
        <f>U2</f>
        <v>Argelia</v>
      </c>
      <c r="G18">
        <f t="shared" ref="G18:M18" si="30">U10</f>
        <v>0</v>
      </c>
      <c r="H18">
        <f t="shared" si="30"/>
        <v>0</v>
      </c>
      <c r="I18">
        <f t="shared" si="30"/>
        <v>0</v>
      </c>
      <c r="J18">
        <f t="shared" si="30"/>
        <v>0</v>
      </c>
      <c r="K18">
        <f t="shared" si="30"/>
        <v>0</v>
      </c>
      <c r="L18">
        <f t="shared" si="30"/>
        <v>0</v>
      </c>
      <c r="M18">
        <f t="shared" si="30"/>
        <v>0</v>
      </c>
      <c r="O18" t="str">
        <f>F18</f>
        <v>Argelia</v>
      </c>
      <c r="P18">
        <f>VLOOKUP(O18,$F$16:$M$25,8,FALSE)</f>
        <v>0</v>
      </c>
      <c r="S18" t="str">
        <f>IF($P18&lt;=$P16,$O18,$O16)</f>
        <v>Argelia</v>
      </c>
      <c r="T18">
        <f>VLOOKUP(S18,$O$16:$P$25,2,FALSE)</f>
        <v>0</v>
      </c>
      <c r="W18" t="str">
        <f>S18</f>
        <v>Argelia</v>
      </c>
      <c r="X18">
        <f>VLOOKUP(W18,$S$16:$T$25,2,FALSE)</f>
        <v>0</v>
      </c>
      <c r="AA18" t="str">
        <f>IF(X18&lt;=X17,W18,W17)</f>
        <v>Argelia</v>
      </c>
      <c r="AB18">
        <f>VLOOKUP(AA18,W16:X25,2,FALSE)</f>
        <v>0</v>
      </c>
      <c r="AE18" t="str">
        <f>AA18</f>
        <v>Argelia</v>
      </c>
      <c r="AF18">
        <f>VLOOKUP(AE18,AA16:AB25,2,FALSE)</f>
        <v>0</v>
      </c>
      <c r="AI18" t="str">
        <f>IF(AF18&gt;=AF19,AE18,AE19)</f>
        <v>Argelia</v>
      </c>
      <c r="AJ18">
        <f>VLOOKUP(AI18,AE16:AF25,2,FALSE)</f>
        <v>0</v>
      </c>
    </row>
    <row r="19" spans="6:37">
      <c r="F19" t="str">
        <f>AB2</f>
        <v>Eslovenia</v>
      </c>
      <c r="G19">
        <f t="shared" ref="G19:M19" si="31">AB10</f>
        <v>0</v>
      </c>
      <c r="H19">
        <f t="shared" si="31"/>
        <v>0</v>
      </c>
      <c r="I19">
        <f t="shared" si="31"/>
        <v>0</v>
      </c>
      <c r="J19">
        <f t="shared" si="31"/>
        <v>0</v>
      </c>
      <c r="K19">
        <f t="shared" si="31"/>
        <v>0</v>
      </c>
      <c r="L19">
        <f t="shared" si="31"/>
        <v>0</v>
      </c>
      <c r="M19">
        <f t="shared" si="31"/>
        <v>0</v>
      </c>
      <c r="O19" t="str">
        <f>F19</f>
        <v>Eslovenia</v>
      </c>
      <c r="P19">
        <f>VLOOKUP(O19,$F$16:$M$25,8,FALSE)</f>
        <v>0</v>
      </c>
      <c r="S19" t="str">
        <f>O19</f>
        <v>Eslovenia</v>
      </c>
      <c r="T19">
        <f>VLOOKUP(S19,$O$16:$P$25,2,FALSE)</f>
        <v>0</v>
      </c>
      <c r="W19" t="str">
        <f>IF($T19&lt;=$T16,$S19,$S16)</f>
        <v>Eslovenia</v>
      </c>
      <c r="X19">
        <f>VLOOKUP(W19,$S$16:$T$25,2,FALSE)</f>
        <v>0</v>
      </c>
      <c r="AA19" t="str">
        <f>W19</f>
        <v>Eslovenia</v>
      </c>
      <c r="AB19">
        <f>VLOOKUP(AA19,W16:X25,2,FALSE)</f>
        <v>0</v>
      </c>
      <c r="AE19" t="str">
        <f>IF(AB19&lt;=AB17,AA19,AA17)</f>
        <v>Eslovenia</v>
      </c>
      <c r="AF19">
        <f>VLOOKUP(AE19,AA16:AB25,2,FALSE)</f>
        <v>0</v>
      </c>
      <c r="AI19" t="str">
        <f>IF(AF19&lt;=AF18,AE19,AE18)</f>
        <v>Eslovenia</v>
      </c>
      <c r="AJ19">
        <f>VLOOKUP(AI19,AE16:AF25,2,FALSE)</f>
        <v>0</v>
      </c>
    </row>
    <row r="28" spans="6:37">
      <c r="F28" t="str">
        <f>AI16</f>
        <v>Inglaterra</v>
      </c>
      <c r="J28">
        <f>AJ16</f>
        <v>0</v>
      </c>
      <c r="K28">
        <f>VLOOKUP(AI16,$F$16:$M$25,6,FALSE)</f>
        <v>0</v>
      </c>
      <c r="L28">
        <f>VLOOKUP(AI16,$F$16:$M$25,7,FALSE)</f>
        <v>0</v>
      </c>
      <c r="M28">
        <f>K28-L28</f>
        <v>0</v>
      </c>
      <c r="O28" t="str">
        <f>IF(AND($J28=$J29,$M29&gt;$M28),$F29,$F28)</f>
        <v>Inglaterra</v>
      </c>
      <c r="P28">
        <f>VLOOKUP(O28,$F$28:$M$37,5,FALSE)</f>
        <v>0</v>
      </c>
      <c r="Q28">
        <f>VLOOKUP(O28,$F$28:$M$37,8,FALSE)</f>
        <v>0</v>
      </c>
      <c r="S28" t="str">
        <f>IF(AND(P28=P30,Q30&gt;Q28),O30,O28)</f>
        <v>Inglaterra</v>
      </c>
      <c r="T28">
        <f>VLOOKUP(S28,$O$28:$Q$37,2,FALSE)</f>
        <v>0</v>
      </c>
      <c r="U28">
        <f>VLOOKUP(S28,$O$28:$Q$37,3,FALSE)</f>
        <v>0</v>
      </c>
      <c r="W28" t="str">
        <f>IF(AND(T28=T31,U31&gt;U28),S31,S28)</f>
        <v>Inglaterra</v>
      </c>
      <c r="X28">
        <f>VLOOKUP(W28,$S$28:$U$37,2,FALSE)</f>
        <v>0</v>
      </c>
      <c r="Y28">
        <f>VLOOKUP(W28,$S$28:$U$37,3,FALSE)</f>
        <v>0</v>
      </c>
      <c r="AA28" t="str">
        <f>W28</f>
        <v>Inglaterra</v>
      </c>
      <c r="AB28">
        <f>VLOOKUP(AA28,W28:Y37,2,FALSE)</f>
        <v>0</v>
      </c>
      <c r="AC28">
        <f>VLOOKUP(AA28,W28:Y37,3,FALSE)</f>
        <v>0</v>
      </c>
      <c r="AE28" t="str">
        <f>AA28</f>
        <v>Inglaterra</v>
      </c>
      <c r="AF28">
        <f>VLOOKUP(AE28,AA28:AC37,2,FALSE)</f>
        <v>0</v>
      </c>
      <c r="AG28">
        <f>VLOOKUP(AE28,AA28:AC37,3,FALSE)</f>
        <v>0</v>
      </c>
      <c r="AI28" t="str">
        <f>AE28</f>
        <v>Inglaterra</v>
      </c>
      <c r="AJ28">
        <f>VLOOKUP(AI28,AE28:AG37,2,FALSE)</f>
        <v>0</v>
      </c>
      <c r="AK28">
        <f>VLOOKUP(AI28,AE28:AG37,3,FALSE)</f>
        <v>0</v>
      </c>
    </row>
    <row r="29" spans="6:37">
      <c r="F29" t="str">
        <f>AI17</f>
        <v>EEUU</v>
      </c>
      <c r="J29">
        <f>AJ17</f>
        <v>0</v>
      </c>
      <c r="K29">
        <f>VLOOKUP(AI17,$F$16:$M$25,6,FALSE)</f>
        <v>0</v>
      </c>
      <c r="L29">
        <f>VLOOKUP(AI17,$F$16:$M$25,7,FALSE)</f>
        <v>0</v>
      </c>
      <c r="M29">
        <f>K29-L29</f>
        <v>0</v>
      </c>
      <c r="O29" t="str">
        <f>IF(AND($J28=$J29,$M29&gt;$M28),$F28,$F29)</f>
        <v>EEUU</v>
      </c>
      <c r="P29">
        <f>VLOOKUP(O29,$F$28:$M$37,5,FALSE)</f>
        <v>0</v>
      </c>
      <c r="Q29">
        <f>VLOOKUP(O29,$F$28:$M$37,8,FALSE)</f>
        <v>0</v>
      </c>
      <c r="S29" t="str">
        <f>O29</f>
        <v>EEUU</v>
      </c>
      <c r="T29">
        <f>VLOOKUP(S29,$O$28:$Q$37,2,FALSE)</f>
        <v>0</v>
      </c>
      <c r="U29">
        <f>VLOOKUP(S29,$O$28:$Q$37,3,FALSE)</f>
        <v>0</v>
      </c>
      <c r="W29" t="str">
        <f>S29</f>
        <v>EEUU</v>
      </c>
      <c r="X29">
        <f>VLOOKUP(W29,$S$28:$U$37,2,FALSE)</f>
        <v>0</v>
      </c>
      <c r="Y29">
        <f>VLOOKUP(W29,$S$28:$U$37,3,FALSE)</f>
        <v>0</v>
      </c>
      <c r="AA29" t="str">
        <f>IF(AND(X29=X30,Y30&gt;Y29),W30,W29)</f>
        <v>EEUU</v>
      </c>
      <c r="AB29">
        <f>VLOOKUP(AA29,W28:Y37,2,FALSE)</f>
        <v>0</v>
      </c>
      <c r="AC29">
        <f>VLOOKUP(AA29,W28:Y37,3,FALSE)</f>
        <v>0</v>
      </c>
      <c r="AE29" t="str">
        <f>IF(AND(AB29=AB31,AC31&gt;AC29),AA31,AA29)</f>
        <v>EEUU</v>
      </c>
      <c r="AF29">
        <f>VLOOKUP(AE29,AA28:AC37,2,FALSE)</f>
        <v>0</v>
      </c>
      <c r="AG29">
        <f>VLOOKUP(AE29,AA28:AC37,3,FALSE)</f>
        <v>0</v>
      </c>
      <c r="AI29" t="str">
        <f>AE29</f>
        <v>EEUU</v>
      </c>
      <c r="AJ29">
        <f>VLOOKUP(AI29,AE28:AG37,2,FALSE)</f>
        <v>0</v>
      </c>
      <c r="AK29">
        <f>VLOOKUP(AI29,AE28:AG37,3,FALSE)</f>
        <v>0</v>
      </c>
    </row>
    <row r="30" spans="6:37">
      <c r="F30" t="str">
        <f>AI18</f>
        <v>Argelia</v>
      </c>
      <c r="J30">
        <f>AJ18</f>
        <v>0</v>
      </c>
      <c r="K30">
        <f>VLOOKUP(AI18,$F$16:$M$25,6,FALSE)</f>
        <v>0</v>
      </c>
      <c r="L30">
        <f>VLOOKUP(AI18,$F$16:$M$25,7,FALSE)</f>
        <v>0</v>
      </c>
      <c r="M30">
        <f>K30-L30</f>
        <v>0</v>
      </c>
      <c r="O30" t="str">
        <f>F30</f>
        <v>Argelia</v>
      </c>
      <c r="P30">
        <f>VLOOKUP(O30,$F$28:$M$37,5,FALSE)</f>
        <v>0</v>
      </c>
      <c r="Q30">
        <f>VLOOKUP(O30,$F$28:$M$37,8,FALSE)</f>
        <v>0</v>
      </c>
      <c r="S30" t="str">
        <f>IF(AND($P28=P30,Q30&gt;Q28),O28,O30)</f>
        <v>Argelia</v>
      </c>
      <c r="T30">
        <f>VLOOKUP(S30,$O$28:$Q$37,2,FALSE)</f>
        <v>0</v>
      </c>
      <c r="U30">
        <f>VLOOKUP(S30,$O$28:$Q$37,3,FALSE)</f>
        <v>0</v>
      </c>
      <c r="W30" t="str">
        <f>S30</f>
        <v>Argelia</v>
      </c>
      <c r="X30">
        <f>VLOOKUP(W30,$S$28:$U$37,2,FALSE)</f>
        <v>0</v>
      </c>
      <c r="Y30">
        <f>VLOOKUP(W30,$S$28:$U$37,3,FALSE)</f>
        <v>0</v>
      </c>
      <c r="AA30" t="str">
        <f>IF(AND(X29=X30,Y30&gt;Y29),W29,W30)</f>
        <v>Argelia</v>
      </c>
      <c r="AB30">
        <f>VLOOKUP(AA30,W28:Y37,2,FALSE)</f>
        <v>0</v>
      </c>
      <c r="AC30">
        <f>VLOOKUP(AA30,W28:Y37,3,FALSE)</f>
        <v>0</v>
      </c>
      <c r="AE30" t="str">
        <f>AA30</f>
        <v>Argelia</v>
      </c>
      <c r="AF30">
        <f>VLOOKUP(AE30,AA28:AC37,2,FALSE)</f>
        <v>0</v>
      </c>
      <c r="AG30">
        <f>VLOOKUP(AE30,AA28:AC37,3,FALSE)</f>
        <v>0</v>
      </c>
      <c r="AI30" t="str">
        <f>IF(AND(AF30=AF31,AG31&gt;AG30),AE31,AE30)</f>
        <v>Argelia</v>
      </c>
      <c r="AJ30">
        <f>VLOOKUP(AI30,AE28:AG37,2,FALSE)</f>
        <v>0</v>
      </c>
      <c r="AK30">
        <f>VLOOKUP(AI30,AE28:AG37,3,FALSE)</f>
        <v>0</v>
      </c>
    </row>
    <row r="31" spans="6:37">
      <c r="F31" t="str">
        <f>AI19</f>
        <v>Eslovenia</v>
      </c>
      <c r="J31">
        <f>AJ19</f>
        <v>0</v>
      </c>
      <c r="K31">
        <f>VLOOKUP(AI19,$F$16:$M$25,6,FALSE)</f>
        <v>0</v>
      </c>
      <c r="L31">
        <f>VLOOKUP(AI19,$F$16:$M$25,7,FALSE)</f>
        <v>0</v>
      </c>
      <c r="M31">
        <f>K31-L31</f>
        <v>0</v>
      </c>
      <c r="O31" t="str">
        <f>F31</f>
        <v>Eslovenia</v>
      </c>
      <c r="P31">
        <f>VLOOKUP(O31,$F$28:$M$37,5,FALSE)</f>
        <v>0</v>
      </c>
      <c r="Q31">
        <f>VLOOKUP(O31,$F$28:$M$37,8,FALSE)</f>
        <v>0</v>
      </c>
      <c r="S31" t="str">
        <f>O31</f>
        <v>Eslovenia</v>
      </c>
      <c r="T31">
        <f>VLOOKUP(S31,$O$28:$Q$37,2,FALSE)</f>
        <v>0</v>
      </c>
      <c r="U31">
        <f>VLOOKUP(S31,$O$28:$Q$37,3,FALSE)</f>
        <v>0</v>
      </c>
      <c r="W31" t="str">
        <f>IF(AND(T28=T31,U31&gt;U28),S28,S31)</f>
        <v>Eslovenia</v>
      </c>
      <c r="X31">
        <f>VLOOKUP(W31,$S$28:$U$37,2,FALSE)</f>
        <v>0</v>
      </c>
      <c r="Y31">
        <f>VLOOKUP(W31,$S$28:$U$37,3,FALSE)</f>
        <v>0</v>
      </c>
      <c r="AA31" t="str">
        <f>W31</f>
        <v>Eslovenia</v>
      </c>
      <c r="AB31">
        <f>VLOOKUP(AA31,W28:Y37,2,FALSE)</f>
        <v>0</v>
      </c>
      <c r="AC31">
        <f>VLOOKUP(AA31,W28:Y37,3,FALSE)</f>
        <v>0</v>
      </c>
      <c r="AE31" t="str">
        <f>IF(AND(AB29=AB31,AC31&gt;AC29),AA29,AA31)</f>
        <v>Eslovenia</v>
      </c>
      <c r="AF31">
        <f>VLOOKUP(AE31,AA28:AC37,2,FALSE)</f>
        <v>0</v>
      </c>
      <c r="AG31">
        <f>VLOOKUP(AE31,AA28:AC37,3,FALSE)</f>
        <v>0</v>
      </c>
      <c r="AI31" t="str">
        <f>IF(AND(AF30=AF31,AG31&gt;AG30),AE30,AE31)</f>
        <v>Eslovenia</v>
      </c>
      <c r="AJ31">
        <f>VLOOKUP(AI31,AE28:AG37,2,FALSE)</f>
        <v>0</v>
      </c>
      <c r="AK31">
        <f>VLOOKUP(AI31,AE28:AG37,3,FALSE)</f>
        <v>0</v>
      </c>
    </row>
    <row r="40" spans="6:38">
      <c r="F40" t="str">
        <f>AI28</f>
        <v>Inglaterra</v>
      </c>
      <c r="J40">
        <f>VLOOKUP(F40,$F$16:$M$25,8,FALSE)</f>
        <v>0</v>
      </c>
      <c r="K40">
        <f>VLOOKUP(F40,$F$16:$M$25,6,FALSE)</f>
        <v>0</v>
      </c>
      <c r="L40">
        <f>VLOOKUP(F40,$F$16:$M$25,7,FALSE)</f>
        <v>0</v>
      </c>
      <c r="M40">
        <f>K40-L40</f>
        <v>0</v>
      </c>
      <c r="O40" t="str">
        <f>IF(AND(J40=J41,M40=M41,K41&gt;K40),F41,F40)</f>
        <v>Inglaterra</v>
      </c>
      <c r="P40">
        <f>VLOOKUP(O40,$F$40:$M$49,5,FALSE)</f>
        <v>0</v>
      </c>
      <c r="Q40">
        <f>VLOOKUP(O40,$F$40:$M$49,8,FALSE)</f>
        <v>0</v>
      </c>
      <c r="R40">
        <f>VLOOKUP(O40,$F$40:$M$49,6,FALSE)</f>
        <v>0</v>
      </c>
      <c r="S40" t="str">
        <f>IF(AND(P40=P42,Q40=Q42,R42&gt;R40),O42,O40)</f>
        <v>Inglaterra</v>
      </c>
      <c r="T40">
        <f>VLOOKUP(S40,$O$40:$R$49,2,FALSE)</f>
        <v>0</v>
      </c>
      <c r="U40">
        <f>VLOOKUP(S40,$O$40:$R$49,3,FALSE)</f>
        <v>0</v>
      </c>
      <c r="V40">
        <f>VLOOKUP(S40,$O$40:$R$49,4,FALSE)</f>
        <v>0</v>
      </c>
      <c r="W40" t="str">
        <f>IF(AND(T40=T43,U40=U43,V43&gt;V40),S43,S40)</f>
        <v>Inglaterra</v>
      </c>
      <c r="X40">
        <f>VLOOKUP(W40,$S$40:$V$49,2,FALSE)</f>
        <v>0</v>
      </c>
      <c r="Y40">
        <f>VLOOKUP(W40,$S$40:$V$49,3,FALSE)</f>
        <v>0</v>
      </c>
      <c r="Z40">
        <f>VLOOKUP(W40,$S$40:$V$49,4,FALSE)</f>
        <v>0</v>
      </c>
      <c r="AA40" t="str">
        <f>W40</f>
        <v>Inglaterra</v>
      </c>
      <c r="AB40">
        <f>VLOOKUP(AA40,W40:Z49,2,FALSE)</f>
        <v>0</v>
      </c>
      <c r="AC40">
        <f>VLOOKUP(AA40,W40:Z49,3,FALSE)</f>
        <v>0</v>
      </c>
      <c r="AD40">
        <f>VLOOKUP(AA40,W40:Z49,4,FALSE)</f>
        <v>0</v>
      </c>
      <c r="AE40" t="str">
        <f>AA40</f>
        <v>Inglaterra</v>
      </c>
      <c r="AF40">
        <f>VLOOKUP(AE40,AA40:AD49,2,FALSE)</f>
        <v>0</v>
      </c>
      <c r="AG40">
        <f>VLOOKUP(AE40,AA40:AD49,3,FALSE)</f>
        <v>0</v>
      </c>
      <c r="AH40">
        <f>VLOOKUP(AE40,AA40:AD49,4,FALSE)</f>
        <v>0</v>
      </c>
      <c r="AI40" t="str">
        <f>AE40</f>
        <v>Inglaterra</v>
      </c>
      <c r="AJ40">
        <f>VLOOKUP(AI40,AE40:AH49,2,FALSE)</f>
        <v>0</v>
      </c>
      <c r="AK40">
        <f>VLOOKUP(AI40,AE40:AH49,3,FALSE)</f>
        <v>0</v>
      </c>
      <c r="AL40">
        <f>VLOOKUP(AI40,AE40:AH49,4,FALSE)</f>
        <v>0</v>
      </c>
    </row>
    <row r="41" spans="6:38">
      <c r="F41" t="str">
        <f>AI29</f>
        <v>EEUU</v>
      </c>
      <c r="J41">
        <f>VLOOKUP(F41,$F$16:$M$25,8,FALSE)</f>
        <v>0</v>
      </c>
      <c r="K41">
        <f>VLOOKUP(F41,$F$16:$M$25,6,FALSE)</f>
        <v>0</v>
      </c>
      <c r="L41">
        <f>VLOOKUP(F41,$F$16:$M$25,7,FALSE)</f>
        <v>0</v>
      </c>
      <c r="M41">
        <f>K41-L41</f>
        <v>0</v>
      </c>
      <c r="O41" t="str">
        <f>IF(AND(J40=J41,M40=M41,K41&gt;K40),F40,F41)</f>
        <v>EEUU</v>
      </c>
      <c r="P41">
        <f>VLOOKUP(O41,$F$40:$M$49,5,FALSE)</f>
        <v>0</v>
      </c>
      <c r="Q41">
        <f>VLOOKUP(O41,$F$40:$M$49,8,FALSE)</f>
        <v>0</v>
      </c>
      <c r="R41">
        <f>VLOOKUP(O41,$F$40:$M$49,6,FALSE)</f>
        <v>0</v>
      </c>
      <c r="S41" t="str">
        <f>O41</f>
        <v>EEUU</v>
      </c>
      <c r="T41">
        <f>VLOOKUP(S41,$O$40:$R$49,2,FALSE)</f>
        <v>0</v>
      </c>
      <c r="U41">
        <f>VLOOKUP(S41,$O$40:$R$49,3,FALSE)</f>
        <v>0</v>
      </c>
      <c r="V41">
        <f>VLOOKUP(S41,$O$40:$R$49,4,FALSE)</f>
        <v>0</v>
      </c>
      <c r="W41" t="str">
        <f>S41</f>
        <v>EEUU</v>
      </c>
      <c r="X41">
        <f>VLOOKUP(W41,$S$40:$V$49,2,FALSE)</f>
        <v>0</v>
      </c>
      <c r="Y41">
        <f>VLOOKUP(W41,$S$40:$V$49,3,FALSE)</f>
        <v>0</v>
      </c>
      <c r="Z41">
        <f>VLOOKUP(W41,$S$40:$V$49,4,FALSE)</f>
        <v>0</v>
      </c>
      <c r="AA41" t="str">
        <f>IF(AND(X41=X42,Y41=Y42,Z42&gt;Z41),W42,W41)</f>
        <v>EEUU</v>
      </c>
      <c r="AB41">
        <f>VLOOKUP(AA41,W40:Z49,2,FALSE)</f>
        <v>0</v>
      </c>
      <c r="AC41">
        <f>VLOOKUP(AA41,W40:Z49,3,FALSE)</f>
        <v>0</v>
      </c>
      <c r="AD41">
        <f>VLOOKUP(AA41,W40:Z49,4,FALSE)</f>
        <v>0</v>
      </c>
      <c r="AE41" t="str">
        <f>IF(AND(AB41=AB43,AC41=AC43,AD43&gt;AD41),AA43,AA41)</f>
        <v>EEUU</v>
      </c>
      <c r="AF41">
        <f>VLOOKUP(AE41,AA40:AD49,2,FALSE)</f>
        <v>0</v>
      </c>
      <c r="AG41">
        <f>VLOOKUP(AE41,AA40:AD49,3,FALSE)</f>
        <v>0</v>
      </c>
      <c r="AH41">
        <f>VLOOKUP(AE41,AA40:AD49,4,FALSE)</f>
        <v>0</v>
      </c>
      <c r="AI41" t="str">
        <f>AE41</f>
        <v>EEUU</v>
      </c>
      <c r="AJ41">
        <f>VLOOKUP(AI41,AE40:AH49,2,FALSE)</f>
        <v>0</v>
      </c>
      <c r="AK41">
        <f>VLOOKUP(AI41,AE40:AH49,3,FALSE)</f>
        <v>0</v>
      </c>
      <c r="AL41">
        <f>VLOOKUP(AI41,AE40:AH49,4,FALSE)</f>
        <v>0</v>
      </c>
    </row>
    <row r="42" spans="6:38">
      <c r="F42" t="str">
        <f>AI30</f>
        <v>Argelia</v>
      </c>
      <c r="J42">
        <f>VLOOKUP(F42,$F$16:$M$25,8,FALSE)</f>
        <v>0</v>
      </c>
      <c r="K42">
        <f>VLOOKUP(F42,$F$16:$M$25,6,FALSE)</f>
        <v>0</v>
      </c>
      <c r="L42">
        <f>VLOOKUP(F42,$F$16:$M$25,7,FALSE)</f>
        <v>0</v>
      </c>
      <c r="M42">
        <f>K42-L42</f>
        <v>0</v>
      </c>
      <c r="O42" t="str">
        <f>F42</f>
        <v>Argelia</v>
      </c>
      <c r="P42">
        <f>VLOOKUP(O42,$F$40:$M$49,5,FALSE)</f>
        <v>0</v>
      </c>
      <c r="Q42">
        <f>VLOOKUP(O42,$F$40:$M$49,8,FALSE)</f>
        <v>0</v>
      </c>
      <c r="R42">
        <f>VLOOKUP(O42,$F$40:$M$49,6,FALSE)</f>
        <v>0</v>
      </c>
      <c r="S42" t="str">
        <f>IF(AND(P40=P42,Q40=Q42,R42&gt;R40),O40,O42)</f>
        <v>Argelia</v>
      </c>
      <c r="T42">
        <f>VLOOKUP(S42,$O$40:$R$49,2,FALSE)</f>
        <v>0</v>
      </c>
      <c r="U42">
        <f>VLOOKUP(S42,$O$40:$R$49,3,FALSE)</f>
        <v>0</v>
      </c>
      <c r="V42">
        <f>VLOOKUP(S42,$O$40:$R$49,4,FALSE)</f>
        <v>0</v>
      </c>
      <c r="W42" t="str">
        <f>S42</f>
        <v>Argelia</v>
      </c>
      <c r="X42">
        <f>VLOOKUP(W42,$S$40:$V$49,2,FALSE)</f>
        <v>0</v>
      </c>
      <c r="Y42">
        <f>VLOOKUP(W42,$S$40:$V$49,3,FALSE)</f>
        <v>0</v>
      </c>
      <c r="Z42">
        <f>VLOOKUP(W42,$S$40:$V$49,4,FALSE)</f>
        <v>0</v>
      </c>
      <c r="AA42" t="str">
        <f>IF(AND(X41=X42,Y41=Y42,Z42&gt;Z41),W41,W42)</f>
        <v>Argelia</v>
      </c>
      <c r="AB42">
        <f>VLOOKUP(AA42,W40:Z49,2,FALSE)</f>
        <v>0</v>
      </c>
      <c r="AC42">
        <f>VLOOKUP(AA42,W40:Z49,3,FALSE)</f>
        <v>0</v>
      </c>
      <c r="AD42">
        <f>VLOOKUP(AA42,W40:Z49,4,FALSE)</f>
        <v>0</v>
      </c>
      <c r="AE42" t="str">
        <f>AA42</f>
        <v>Argelia</v>
      </c>
      <c r="AF42">
        <f>VLOOKUP(AE42,AA40:AD49,2,FALSE)</f>
        <v>0</v>
      </c>
      <c r="AG42">
        <f>VLOOKUP(AE42,AA40:AD49,3,FALSE)</f>
        <v>0</v>
      </c>
      <c r="AH42">
        <f>VLOOKUP(AE42,AA40:AD49,4,FALSE)</f>
        <v>0</v>
      </c>
      <c r="AI42" t="str">
        <f>IF(AND(AF42=AF43,AG42=AG43,AH43&gt;AH42),AE43,AE42)</f>
        <v>Argelia</v>
      </c>
      <c r="AJ42">
        <f>VLOOKUP(AI42,AE40:AH49,2,FALSE)</f>
        <v>0</v>
      </c>
      <c r="AK42">
        <f>VLOOKUP(AI42,AE40:AH49,3,FALSE)</f>
        <v>0</v>
      </c>
      <c r="AL42">
        <f>VLOOKUP(AI42,AE40:AH49,4,FALSE)</f>
        <v>0</v>
      </c>
    </row>
    <row r="43" spans="6:38">
      <c r="F43" t="str">
        <f>AI31</f>
        <v>Eslovenia</v>
      </c>
      <c r="J43">
        <f>VLOOKUP(F43,$F$16:$M$25,8,FALSE)</f>
        <v>0</v>
      </c>
      <c r="K43">
        <f>VLOOKUP(F43,$F$16:$M$25,6,FALSE)</f>
        <v>0</v>
      </c>
      <c r="L43">
        <f>VLOOKUP(F43,$F$16:$M$25,7,FALSE)</f>
        <v>0</v>
      </c>
      <c r="M43">
        <f>K43-L43</f>
        <v>0</v>
      </c>
      <c r="O43" t="str">
        <f>F43</f>
        <v>Eslovenia</v>
      </c>
      <c r="P43">
        <f>VLOOKUP(O43,$F$40:$M$49,5,FALSE)</f>
        <v>0</v>
      </c>
      <c r="Q43">
        <f>VLOOKUP(O43,$F$40:$M$49,8,FALSE)</f>
        <v>0</v>
      </c>
      <c r="R43">
        <f>VLOOKUP(O43,$F$40:$M$49,6,FALSE)</f>
        <v>0</v>
      </c>
      <c r="S43" t="str">
        <f>O43</f>
        <v>Eslovenia</v>
      </c>
      <c r="T43">
        <f>VLOOKUP(S43,$O$40:$R$49,2,FALSE)</f>
        <v>0</v>
      </c>
      <c r="U43">
        <f>VLOOKUP(S43,$O$40:$R$49,3,FALSE)</f>
        <v>0</v>
      </c>
      <c r="V43">
        <f>VLOOKUP(S43,$O$40:$R$49,4,FALSE)</f>
        <v>0</v>
      </c>
      <c r="W43" t="str">
        <f>IF(AND(T40=T43,U40=U43,V43&gt;V40),S40,S43)</f>
        <v>Eslovenia</v>
      </c>
      <c r="X43">
        <f>VLOOKUP(W43,$S$40:$V$49,2,FALSE)</f>
        <v>0</v>
      </c>
      <c r="Y43">
        <f>VLOOKUP(W43,$S$40:$V$49,3,FALSE)</f>
        <v>0</v>
      </c>
      <c r="Z43">
        <f>VLOOKUP(W43,$S$40:$V$49,4,FALSE)</f>
        <v>0</v>
      </c>
      <c r="AA43" t="str">
        <f>W43</f>
        <v>Eslovenia</v>
      </c>
      <c r="AB43">
        <f>VLOOKUP(AA43,W40:Z49,2,FALSE)</f>
        <v>0</v>
      </c>
      <c r="AC43">
        <f>VLOOKUP(AA43,W40:Z49,3,FALSE)</f>
        <v>0</v>
      </c>
      <c r="AD43">
        <f>VLOOKUP(AA43,W40:Z49,4,FALSE)</f>
        <v>0</v>
      </c>
      <c r="AE43" t="str">
        <f>IF(AND(AB41=AB43,AC41=AC43,AD43&gt;AD41),AA41,AA43)</f>
        <v>Eslovenia</v>
      </c>
      <c r="AF43">
        <f>VLOOKUP(AE43,AA40:AD49,2,FALSE)</f>
        <v>0</v>
      </c>
      <c r="AG43">
        <f>VLOOKUP(AE43,AA40:AD49,3,FALSE)</f>
        <v>0</v>
      </c>
      <c r="AH43">
        <f>VLOOKUP(AE43,AA40:AD49,4,FALSE)</f>
        <v>0</v>
      </c>
      <c r="AI43" t="str">
        <f>IF(AND(AF42=AF43,AG42=AG43,AH43&gt;AH42),AE42,AE43)</f>
        <v>Eslovenia</v>
      </c>
      <c r="AJ43">
        <f>VLOOKUP(AI43,AE40:AH49,2,FALSE)</f>
        <v>0</v>
      </c>
      <c r="AK43">
        <f>VLOOKUP(AI43,AE40:AH49,3,FALSE)</f>
        <v>0</v>
      </c>
      <c r="AL43">
        <f>VLOOKUP(AI43,AE40:AH49,4,FALSE)</f>
        <v>0</v>
      </c>
    </row>
    <row r="51" spans="6:13">
      <c r="F51" t="s">
        <v>41</v>
      </c>
    </row>
    <row r="52" spans="6:13">
      <c r="F52" t="str">
        <f>AI40</f>
        <v>Inglaterra</v>
      </c>
      <c r="G52">
        <f>VLOOKUP(F52,$F$16:$M$25,2,FALSE)</f>
        <v>0</v>
      </c>
      <c r="H52">
        <f>VLOOKUP(F52,$F$16:$M$25,3,FALSE)</f>
        <v>0</v>
      </c>
      <c r="I52">
        <f>VLOOKUP(F52,$F$16:$M$25,4,FALSE)</f>
        <v>0</v>
      </c>
      <c r="J52">
        <f>VLOOKUP(F52,$F$16:$M$25,5,FALSE)</f>
        <v>0</v>
      </c>
      <c r="K52">
        <f>VLOOKUP(F52,$F$16:$M$25,6,FALSE)</f>
        <v>0</v>
      </c>
      <c r="L52">
        <f>VLOOKUP(F52,$F$16:$M$25,7,FALSE)</f>
        <v>0</v>
      </c>
      <c r="M52">
        <f>VLOOKUP(F52,$F$16:$M$25,8,FALSE)</f>
        <v>0</v>
      </c>
    </row>
    <row r="53" spans="6:13">
      <c r="F53" t="str">
        <f>AI41</f>
        <v>EEUU</v>
      </c>
      <c r="G53">
        <f>VLOOKUP(F53,$F$16:$M$25,2,FALSE)</f>
        <v>0</v>
      </c>
      <c r="H53">
        <f>VLOOKUP(F53,$F$16:$M$25,3,FALSE)</f>
        <v>0</v>
      </c>
      <c r="I53">
        <f>VLOOKUP(F53,$F$16:$M$25,4,FALSE)</f>
        <v>0</v>
      </c>
      <c r="J53">
        <f>VLOOKUP(F53,$F$16:$M$25,5,FALSE)</f>
        <v>0</v>
      </c>
      <c r="K53">
        <f>VLOOKUP(F53,$F$16:$M$25,6,FALSE)</f>
        <v>0</v>
      </c>
      <c r="L53">
        <f>VLOOKUP(F53,$F$16:$M$25,7,FALSE)</f>
        <v>0</v>
      </c>
      <c r="M53">
        <f>VLOOKUP(F53,$F$16:$M$25,8,FALSE)</f>
        <v>0</v>
      </c>
    </row>
    <row r="54" spans="6:13">
      <c r="F54" t="str">
        <f>AI42</f>
        <v>Argelia</v>
      </c>
      <c r="G54">
        <f>VLOOKUP(F54,$F$16:$M$25,2,FALSE)</f>
        <v>0</v>
      </c>
      <c r="H54">
        <f>VLOOKUP(F54,$F$16:$M$25,3,FALSE)</f>
        <v>0</v>
      </c>
      <c r="I54">
        <f>VLOOKUP(F54,$F$16:$M$25,4,FALSE)</f>
        <v>0</v>
      </c>
      <c r="J54">
        <f>VLOOKUP(F54,$F$16:$M$25,5,FALSE)</f>
        <v>0</v>
      </c>
      <c r="K54">
        <f>VLOOKUP(F54,$F$16:$M$25,6,FALSE)</f>
        <v>0</v>
      </c>
      <c r="L54">
        <f>VLOOKUP(F54,$F$16:$M$25,7,FALSE)</f>
        <v>0</v>
      </c>
      <c r="M54">
        <f>VLOOKUP(F54,$F$16:$M$25,8,FALSE)</f>
        <v>0</v>
      </c>
    </row>
    <row r="55" spans="6:13">
      <c r="F55" t="str">
        <f>AI43</f>
        <v>Eslovenia</v>
      </c>
      <c r="G55">
        <f>VLOOKUP(F55,$F$16:$M$25,2,FALSE)</f>
        <v>0</v>
      </c>
      <c r="H55">
        <f>VLOOKUP(F55,$F$16:$M$25,3,FALSE)</f>
        <v>0</v>
      </c>
      <c r="I55">
        <f>VLOOKUP(F55,$F$16:$M$25,4,FALSE)</f>
        <v>0</v>
      </c>
      <c r="J55">
        <f>VLOOKUP(F55,$F$16:$M$25,5,FALSE)</f>
        <v>0</v>
      </c>
      <c r="K55">
        <f>VLOOKUP(F55,$F$16:$M$25,6,FALSE)</f>
        <v>0</v>
      </c>
      <c r="L55">
        <f>VLOOKUP(F55,$F$16:$M$25,7,FALSE)</f>
        <v>0</v>
      </c>
      <c r="M55">
        <f>VLOOKUP(F55,$F$16:$M$25,8,FALSE)</f>
        <v>0</v>
      </c>
    </row>
  </sheetData>
  <sheetProtection sheet="1" objects="1" scenarios="1"/>
  <mergeCells count="1">
    <mergeCell ref="A2:E2"/>
  </mergeCells>
  <phoneticPr fontId="31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9"/>
  <dimension ref="A2:AL55"/>
  <sheetViews>
    <sheetView workbookViewId="0">
      <pane xSplit="5" topLeftCell="F1" activePane="topRight" state="frozen"/>
      <selection activeCell="O28" sqref="O28"/>
      <selection pane="topRight" activeCell="F3" sqref="F3"/>
    </sheetView>
  </sheetViews>
  <sheetFormatPr baseColWidth="10" defaultColWidth="3.7109375" defaultRowHeight="12.75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>
      <c r="A2" s="267" t="s">
        <v>42</v>
      </c>
      <c r="B2" s="267"/>
      <c r="C2" s="267"/>
      <c r="D2" s="267"/>
      <c r="E2" s="267"/>
      <c r="G2" t="str">
        <f>IF('- D -'!U7&lt;&gt;"",'- D -'!U7,"")</f>
        <v>Alemania</v>
      </c>
      <c r="N2" t="str">
        <f>IF('- D -'!U9&lt;&gt;"",'- D -'!U9,"")</f>
        <v>Australia</v>
      </c>
      <c r="U2" t="str">
        <f>IF('- D -'!U11&lt;&gt;"",'- D -'!U11,"")</f>
        <v>Serbia</v>
      </c>
      <c r="AB2" t="str">
        <f>IF('- D -'!U13&lt;&gt;"",'- D -'!U13,"")</f>
        <v>Ghana</v>
      </c>
    </row>
    <row r="3" spans="1:36">
      <c r="F3" t="s">
        <v>98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>
      <c r="A4" s="2" t="str">
        <f>'- D -'!B6</f>
        <v>Alemania</v>
      </c>
      <c r="B4" s="1" t="str">
        <f>IF('- D -'!C6&lt;&gt;"",'- D -'!C6,"")</f>
        <v/>
      </c>
      <c r="C4" s="1" t="str">
        <f>'- D -'!D6</f>
        <v>-</v>
      </c>
      <c r="D4" s="1" t="str">
        <f>IF('- D -'!E6&lt;&gt;"",'- D -'!E6,"")</f>
        <v/>
      </c>
      <c r="E4" s="3" t="str">
        <f>'- D -'!F6</f>
        <v>Australia</v>
      </c>
      <c r="F4" s="1">
        <f>COUNTBLANK('- D -'!C6:'- D -'!E6)</f>
        <v>2</v>
      </c>
      <c r="G4">
        <f t="shared" ref="G4:G9" si="0">IF(AND(F4=0,OR($A4=$G$2,$E4=$G$2)),1,0)</f>
        <v>0</v>
      </c>
      <c r="H4">
        <f t="shared" ref="H4:H9" si="1">IF(AND(F4=0,OR(AND($A4=$G$2,$B4&gt;$D4),AND($E4=$G$2,$D4&gt;$B4))),1,0)</f>
        <v>0</v>
      </c>
      <c r="I4">
        <f t="shared" ref="I4:I9" si="2">IF(AND(F4=0,G4=1,$B4=$D4),1,0)</f>
        <v>0</v>
      </c>
      <c r="J4">
        <f t="shared" ref="J4:J9" si="3">IF(AND(F4=0,OR(AND($A4=$G$2,$B4&lt;$D4),AND($E4=$G$2,$D4&lt;$B4))),1,0)</f>
        <v>0</v>
      </c>
      <c r="K4">
        <f t="shared" ref="K4:K9" si="4">IF(F4&gt;0,0,IF($A4=$G$2,$B4,IF($E4=$G$2,$D4,0)))</f>
        <v>0</v>
      </c>
      <c r="L4">
        <f t="shared" ref="L4:L9" si="5">IF(F4&gt;0,0,IF($A4=$G$2,$D4,IF($E4=$G$2,$B4,0)))</f>
        <v>0</v>
      </c>
      <c r="N4">
        <f t="shared" ref="N4:N9" si="6">IF(AND(F4=0,OR($A4=$N$2,$E4=$N$2)),1,0)</f>
        <v>0</v>
      </c>
      <c r="O4">
        <f t="shared" ref="O4:O9" si="7">IF(AND(F4=0,OR(AND($A4=$N$2,$B4&gt;$D4),AND($E4=$N$2,$D4&gt;$B4))),1,0)</f>
        <v>0</v>
      </c>
      <c r="P4">
        <f t="shared" ref="P4:P9" si="8">IF(AND(F4=0,N4=1,$B4=$D4),1,0)</f>
        <v>0</v>
      </c>
      <c r="Q4">
        <f t="shared" ref="Q4:Q9" si="9">IF(AND(F4=0,OR(AND($A4=$N$2,$B4&lt;$D4),AND($E4=$N$2,$D4&lt;$B4))),1,0)</f>
        <v>0</v>
      </c>
      <c r="R4">
        <f t="shared" ref="R4:R9" si="10">IF(F4&gt;0,0,IF($A4=$N$2,$B4,IF($E4=$N$2,$D4,0)))</f>
        <v>0</v>
      </c>
      <c r="S4">
        <f t="shared" ref="S4:S9" si="11">IF(F4&gt;0,0,IF($A4=$N$2,$D4,IF($E4=$N$2,$B4,0)))</f>
        <v>0</v>
      </c>
      <c r="U4">
        <f t="shared" ref="U4:U9" si="12">IF(AND(F4=0,OR($A4=$U$2,$E4=$U$2)),1,0)</f>
        <v>0</v>
      </c>
      <c r="V4">
        <f t="shared" ref="V4:V9" si="13">IF(AND(F4=0,OR(AND($A4=$U$2,$B4&gt;$D4),AND($E4=$U$2,$D4&gt;$B4))),1,0)</f>
        <v>0</v>
      </c>
      <c r="W4">
        <f t="shared" ref="W4:W9" si="14">IF(AND(F4=0,U4=1,$B4=$D4),1,0)</f>
        <v>0</v>
      </c>
      <c r="X4">
        <f t="shared" ref="X4:X9" si="15">IF(AND(F4=0,OR(AND($A4=$U$2,$B4&lt;$D4),AND($E4=$U$2,$D4&lt;$B4))),1,0)</f>
        <v>0</v>
      </c>
      <c r="Y4">
        <f t="shared" ref="Y4:Y9" si="16">IF(F4&gt;0,0,IF($A4=$U$2,$B4,IF($E4=$U$2,$D4,0)))</f>
        <v>0</v>
      </c>
      <c r="Z4">
        <f t="shared" ref="Z4:Z9" si="17">IF(F4&gt;0,0,IF($A4=$U$2,$D4,IF($E4=$U$2,$B4,0)))</f>
        <v>0</v>
      </c>
      <c r="AB4">
        <f t="shared" ref="AB4:AB9" si="18">IF(AND(F4=0,OR($A4=$AB$2,$E4=$AB$2)),1,0)</f>
        <v>0</v>
      </c>
      <c r="AC4">
        <f t="shared" ref="AC4:AC9" si="19">IF(AND(F4=0,OR(AND($A4=$AB$2,$B4&gt;$D4),AND($E4=$AB$2,$D4&gt;$B4))),1,0)</f>
        <v>0</v>
      </c>
      <c r="AD4">
        <f t="shared" ref="AD4:AD9" si="20">IF(AND(F4=0,AB4=1,$B4=$D4),1,0)</f>
        <v>0</v>
      </c>
      <c r="AE4">
        <f t="shared" ref="AE4:AE9" si="21">IF(AND(F4=0,OR(AND($A4=$AB$2,$B4&lt;$D4),AND($E4=$AB$2,$D4&lt;$B4))),1,0)</f>
        <v>0</v>
      </c>
      <c r="AF4">
        <f t="shared" ref="AF4:AF9" si="22">IF(F4&gt;0,0,IF($A4=$AB$2,$B4,IF($E4=$AB$2,$D4,0)))</f>
        <v>0</v>
      </c>
      <c r="AG4">
        <f t="shared" ref="AG4:AG9" si="23">IF(F4&gt;0,0,IF($A4=$AB$2,$D4,IF($E4=$AB$2,$B4,0)))</f>
        <v>0</v>
      </c>
    </row>
    <row r="5" spans="1:36">
      <c r="A5" s="2" t="str">
        <f>'- D -'!B7</f>
        <v>Serbia</v>
      </c>
      <c r="B5" s="1" t="str">
        <f>IF('- D -'!C7&lt;&gt;"",'- D -'!C7,"")</f>
        <v/>
      </c>
      <c r="C5" s="1" t="str">
        <f>'- D -'!D7</f>
        <v>-</v>
      </c>
      <c r="D5" s="1" t="str">
        <f>IF('- D -'!E7&lt;&gt;"",'- D -'!E7,"")</f>
        <v/>
      </c>
      <c r="E5" s="3" t="str">
        <f>'- D -'!F7</f>
        <v>Ghana</v>
      </c>
      <c r="F5" s="1">
        <f>COUNTBLANK('- D -'!C7:'- D -'!E7)</f>
        <v>2</v>
      </c>
      <c r="G5">
        <f t="shared" si="0"/>
        <v>0</v>
      </c>
      <c r="H5">
        <f t="shared" si="1"/>
        <v>0</v>
      </c>
      <c r="I5">
        <f t="shared" si="2"/>
        <v>0</v>
      </c>
      <c r="J5">
        <f t="shared" si="3"/>
        <v>0</v>
      </c>
      <c r="K5">
        <f t="shared" si="4"/>
        <v>0</v>
      </c>
      <c r="L5">
        <f t="shared" si="5"/>
        <v>0</v>
      </c>
      <c r="N5">
        <f t="shared" si="6"/>
        <v>0</v>
      </c>
      <c r="O5">
        <f t="shared" si="7"/>
        <v>0</v>
      </c>
      <c r="P5">
        <f t="shared" si="8"/>
        <v>0</v>
      </c>
      <c r="Q5">
        <f t="shared" si="9"/>
        <v>0</v>
      </c>
      <c r="R5">
        <f t="shared" si="10"/>
        <v>0</v>
      </c>
      <c r="S5">
        <f t="shared" si="11"/>
        <v>0</v>
      </c>
      <c r="U5">
        <f t="shared" si="12"/>
        <v>0</v>
      </c>
      <c r="V5">
        <f t="shared" si="13"/>
        <v>0</v>
      </c>
      <c r="W5">
        <f t="shared" si="14"/>
        <v>0</v>
      </c>
      <c r="X5">
        <f t="shared" si="15"/>
        <v>0</v>
      </c>
      <c r="Y5">
        <f t="shared" si="16"/>
        <v>0</v>
      </c>
      <c r="Z5">
        <f t="shared" si="17"/>
        <v>0</v>
      </c>
      <c r="AB5">
        <f t="shared" si="18"/>
        <v>0</v>
      </c>
      <c r="AC5">
        <f t="shared" si="19"/>
        <v>0</v>
      </c>
      <c r="AD5">
        <f t="shared" si="20"/>
        <v>0</v>
      </c>
      <c r="AE5">
        <f t="shared" si="21"/>
        <v>0</v>
      </c>
      <c r="AF5">
        <f t="shared" si="22"/>
        <v>0</v>
      </c>
      <c r="AG5">
        <f t="shared" si="23"/>
        <v>0</v>
      </c>
    </row>
    <row r="6" spans="1:36">
      <c r="A6" s="2" t="str">
        <f>'- D -'!B8</f>
        <v>Alemania</v>
      </c>
      <c r="B6" s="1" t="str">
        <f>IF('- D -'!C8&lt;&gt;"",'- D -'!C8,"")</f>
        <v/>
      </c>
      <c r="C6" s="1" t="str">
        <f>'- D -'!D8</f>
        <v>-</v>
      </c>
      <c r="D6" s="1" t="str">
        <f>IF('- D -'!E8&lt;&gt;"",'- D -'!E8,"")</f>
        <v/>
      </c>
      <c r="E6" s="3" t="str">
        <f>'- D -'!F8</f>
        <v>Serbia</v>
      </c>
      <c r="F6" s="1">
        <f>COUNTBLANK('- D -'!C8:'- D -'!E8)</f>
        <v>2</v>
      </c>
      <c r="G6">
        <f t="shared" si="0"/>
        <v>0</v>
      </c>
      <c r="H6">
        <f t="shared" si="1"/>
        <v>0</v>
      </c>
      <c r="I6">
        <f t="shared" si="2"/>
        <v>0</v>
      </c>
      <c r="J6">
        <f t="shared" si="3"/>
        <v>0</v>
      </c>
      <c r="K6">
        <f t="shared" si="4"/>
        <v>0</v>
      </c>
      <c r="L6">
        <f t="shared" si="5"/>
        <v>0</v>
      </c>
      <c r="N6">
        <f t="shared" si="6"/>
        <v>0</v>
      </c>
      <c r="O6">
        <f t="shared" si="7"/>
        <v>0</v>
      </c>
      <c r="P6">
        <f t="shared" si="8"/>
        <v>0</v>
      </c>
      <c r="Q6">
        <f t="shared" si="9"/>
        <v>0</v>
      </c>
      <c r="R6">
        <f t="shared" si="10"/>
        <v>0</v>
      </c>
      <c r="S6">
        <f t="shared" si="11"/>
        <v>0</v>
      </c>
      <c r="U6">
        <f t="shared" si="12"/>
        <v>0</v>
      </c>
      <c r="V6">
        <f t="shared" si="13"/>
        <v>0</v>
      </c>
      <c r="W6">
        <f t="shared" si="14"/>
        <v>0</v>
      </c>
      <c r="X6">
        <f t="shared" si="15"/>
        <v>0</v>
      </c>
      <c r="Y6">
        <f t="shared" si="16"/>
        <v>0</v>
      </c>
      <c r="Z6">
        <f t="shared" si="17"/>
        <v>0</v>
      </c>
      <c r="AB6">
        <f t="shared" si="18"/>
        <v>0</v>
      </c>
      <c r="AC6">
        <f t="shared" si="19"/>
        <v>0</v>
      </c>
      <c r="AD6">
        <f t="shared" si="20"/>
        <v>0</v>
      </c>
      <c r="AE6">
        <f t="shared" si="21"/>
        <v>0</v>
      </c>
      <c r="AF6">
        <f t="shared" si="22"/>
        <v>0</v>
      </c>
      <c r="AG6">
        <f t="shared" si="23"/>
        <v>0</v>
      </c>
    </row>
    <row r="7" spans="1:36">
      <c r="A7" s="2" t="str">
        <f>'- D -'!B9</f>
        <v>Ghana</v>
      </c>
      <c r="B7" s="1" t="str">
        <f>IF('- D -'!C9&lt;&gt;"",'- D -'!C9,"")</f>
        <v/>
      </c>
      <c r="C7" s="1" t="str">
        <f>'- D -'!D9</f>
        <v>-</v>
      </c>
      <c r="D7" s="1" t="str">
        <f>IF('- D -'!E9&lt;&gt;"",'- D -'!E9,"")</f>
        <v/>
      </c>
      <c r="E7" s="3" t="str">
        <f>'- D -'!F9</f>
        <v>Australia</v>
      </c>
      <c r="F7" s="1">
        <f>COUNTBLANK('- D -'!C9:'- D -'!E9)</f>
        <v>2</v>
      </c>
      <c r="G7">
        <f t="shared" si="0"/>
        <v>0</v>
      </c>
      <c r="H7">
        <f t="shared" si="1"/>
        <v>0</v>
      </c>
      <c r="I7">
        <f t="shared" si="2"/>
        <v>0</v>
      </c>
      <c r="J7">
        <f t="shared" si="3"/>
        <v>0</v>
      </c>
      <c r="K7">
        <f t="shared" si="4"/>
        <v>0</v>
      </c>
      <c r="L7">
        <f t="shared" si="5"/>
        <v>0</v>
      </c>
      <c r="N7">
        <f t="shared" si="6"/>
        <v>0</v>
      </c>
      <c r="O7">
        <f t="shared" si="7"/>
        <v>0</v>
      </c>
      <c r="P7">
        <f t="shared" si="8"/>
        <v>0</v>
      </c>
      <c r="Q7">
        <f t="shared" si="9"/>
        <v>0</v>
      </c>
      <c r="R7">
        <f t="shared" si="10"/>
        <v>0</v>
      </c>
      <c r="S7">
        <f t="shared" si="11"/>
        <v>0</v>
      </c>
      <c r="U7">
        <f t="shared" si="12"/>
        <v>0</v>
      </c>
      <c r="V7">
        <f t="shared" si="13"/>
        <v>0</v>
      </c>
      <c r="W7">
        <f t="shared" si="14"/>
        <v>0</v>
      </c>
      <c r="X7">
        <f t="shared" si="15"/>
        <v>0</v>
      </c>
      <c r="Y7">
        <f t="shared" si="16"/>
        <v>0</v>
      </c>
      <c r="Z7">
        <f t="shared" si="17"/>
        <v>0</v>
      </c>
      <c r="AB7">
        <f t="shared" si="18"/>
        <v>0</v>
      </c>
      <c r="AC7">
        <f t="shared" si="19"/>
        <v>0</v>
      </c>
      <c r="AD7">
        <f t="shared" si="20"/>
        <v>0</v>
      </c>
      <c r="AE7">
        <f t="shared" si="21"/>
        <v>0</v>
      </c>
      <c r="AF7">
        <f t="shared" si="22"/>
        <v>0</v>
      </c>
      <c r="AG7">
        <f t="shared" si="23"/>
        <v>0</v>
      </c>
    </row>
    <row r="8" spans="1:36">
      <c r="A8" s="2" t="str">
        <f>'- D -'!B10</f>
        <v>Ghana</v>
      </c>
      <c r="B8" s="1" t="str">
        <f>IF('- D -'!C10&lt;&gt;"",'- D -'!C10,"")</f>
        <v/>
      </c>
      <c r="C8" s="1" t="str">
        <f>'- D -'!D10</f>
        <v>-</v>
      </c>
      <c r="D8" s="1" t="str">
        <f>IF('- D -'!E10&lt;&gt;"",'- D -'!E10,"")</f>
        <v/>
      </c>
      <c r="E8" s="3" t="str">
        <f>'- D -'!F10</f>
        <v>Alemania</v>
      </c>
      <c r="F8" s="1">
        <f>COUNTBLANK('- D -'!C10:'- D -'!E10)</f>
        <v>2</v>
      </c>
      <c r="G8">
        <f t="shared" si="0"/>
        <v>0</v>
      </c>
      <c r="H8">
        <f t="shared" si="1"/>
        <v>0</v>
      </c>
      <c r="I8">
        <f t="shared" si="2"/>
        <v>0</v>
      </c>
      <c r="J8">
        <f t="shared" si="3"/>
        <v>0</v>
      </c>
      <c r="K8">
        <f t="shared" si="4"/>
        <v>0</v>
      </c>
      <c r="L8">
        <f t="shared" si="5"/>
        <v>0</v>
      </c>
      <c r="N8">
        <f t="shared" si="6"/>
        <v>0</v>
      </c>
      <c r="O8">
        <f t="shared" si="7"/>
        <v>0</v>
      </c>
      <c r="P8">
        <f t="shared" si="8"/>
        <v>0</v>
      </c>
      <c r="Q8">
        <f t="shared" si="9"/>
        <v>0</v>
      </c>
      <c r="R8">
        <f t="shared" si="10"/>
        <v>0</v>
      </c>
      <c r="S8">
        <f t="shared" si="11"/>
        <v>0</v>
      </c>
      <c r="U8">
        <f t="shared" si="12"/>
        <v>0</v>
      </c>
      <c r="V8">
        <f t="shared" si="13"/>
        <v>0</v>
      </c>
      <c r="W8">
        <f t="shared" si="14"/>
        <v>0</v>
      </c>
      <c r="X8">
        <f t="shared" si="15"/>
        <v>0</v>
      </c>
      <c r="Y8">
        <f t="shared" si="16"/>
        <v>0</v>
      </c>
      <c r="Z8">
        <f t="shared" si="17"/>
        <v>0</v>
      </c>
      <c r="AB8">
        <f t="shared" si="18"/>
        <v>0</v>
      </c>
      <c r="AC8">
        <f t="shared" si="19"/>
        <v>0</v>
      </c>
      <c r="AD8">
        <f t="shared" si="20"/>
        <v>0</v>
      </c>
      <c r="AE8">
        <f t="shared" si="21"/>
        <v>0</v>
      </c>
      <c r="AF8">
        <f t="shared" si="22"/>
        <v>0</v>
      </c>
      <c r="AG8">
        <f t="shared" si="23"/>
        <v>0</v>
      </c>
    </row>
    <row r="9" spans="1:36">
      <c r="A9" s="2" t="str">
        <f>'- D -'!B11</f>
        <v>Australia</v>
      </c>
      <c r="B9" s="1" t="str">
        <f>IF('- D -'!C11&lt;&gt;"",'- D -'!C11,"")</f>
        <v/>
      </c>
      <c r="C9" s="1" t="str">
        <f>'- D -'!D11</f>
        <v>-</v>
      </c>
      <c r="D9" s="1" t="str">
        <f>IF('- D -'!E11&lt;&gt;"",'- D -'!E11,"")</f>
        <v/>
      </c>
      <c r="E9" s="3" t="str">
        <f>'- D -'!F11</f>
        <v>Serbia</v>
      </c>
      <c r="F9" s="1">
        <f>COUNTBLANK('- D -'!C11:'- D -'!E11)</f>
        <v>2</v>
      </c>
      <c r="G9">
        <f t="shared" si="0"/>
        <v>0</v>
      </c>
      <c r="H9">
        <f t="shared" si="1"/>
        <v>0</v>
      </c>
      <c r="I9">
        <f t="shared" si="2"/>
        <v>0</v>
      </c>
      <c r="J9">
        <f t="shared" si="3"/>
        <v>0</v>
      </c>
      <c r="K9">
        <f t="shared" si="4"/>
        <v>0</v>
      </c>
      <c r="L9">
        <f t="shared" si="5"/>
        <v>0</v>
      </c>
      <c r="N9">
        <f t="shared" si="6"/>
        <v>0</v>
      </c>
      <c r="O9">
        <f t="shared" si="7"/>
        <v>0</v>
      </c>
      <c r="P9">
        <f t="shared" si="8"/>
        <v>0</v>
      </c>
      <c r="Q9">
        <f t="shared" si="9"/>
        <v>0</v>
      </c>
      <c r="R9">
        <f t="shared" si="10"/>
        <v>0</v>
      </c>
      <c r="S9">
        <f t="shared" si="11"/>
        <v>0</v>
      </c>
      <c r="U9">
        <f t="shared" si="12"/>
        <v>0</v>
      </c>
      <c r="V9">
        <f t="shared" si="13"/>
        <v>0</v>
      </c>
      <c r="W9">
        <f t="shared" si="14"/>
        <v>0</v>
      </c>
      <c r="X9">
        <f t="shared" si="15"/>
        <v>0</v>
      </c>
      <c r="Y9">
        <f t="shared" si="16"/>
        <v>0</v>
      </c>
      <c r="Z9">
        <f t="shared" si="17"/>
        <v>0</v>
      </c>
      <c r="AB9">
        <f t="shared" si="18"/>
        <v>0</v>
      </c>
      <c r="AC9">
        <f t="shared" si="19"/>
        <v>0</v>
      </c>
      <c r="AD9">
        <f t="shared" si="20"/>
        <v>0</v>
      </c>
      <c r="AE9">
        <f t="shared" si="21"/>
        <v>0</v>
      </c>
      <c r="AF9">
        <f t="shared" si="22"/>
        <v>0</v>
      </c>
      <c r="AG9">
        <f t="shared" si="23"/>
        <v>0</v>
      </c>
    </row>
    <row r="10" spans="1:36">
      <c r="G10">
        <f t="shared" ref="G10:L10" si="24">SUM(G4:G9)</f>
        <v>0</v>
      </c>
      <c r="H10">
        <f t="shared" si="24"/>
        <v>0</v>
      </c>
      <c r="I10">
        <f t="shared" si="24"/>
        <v>0</v>
      </c>
      <c r="J10">
        <f t="shared" si="24"/>
        <v>0</v>
      </c>
      <c r="K10">
        <f t="shared" si="24"/>
        <v>0</v>
      </c>
      <c r="L10">
        <f t="shared" si="24"/>
        <v>0</v>
      </c>
      <c r="M10">
        <f>H10*3+I10</f>
        <v>0</v>
      </c>
      <c r="N10">
        <f t="shared" ref="N10:S10" si="25">SUM(N4:N9)</f>
        <v>0</v>
      </c>
      <c r="O10">
        <f t="shared" si="25"/>
        <v>0</v>
      </c>
      <c r="P10">
        <f t="shared" si="25"/>
        <v>0</v>
      </c>
      <c r="Q10">
        <f t="shared" si="25"/>
        <v>0</v>
      </c>
      <c r="R10">
        <f t="shared" si="25"/>
        <v>0</v>
      </c>
      <c r="S10">
        <f t="shared" si="25"/>
        <v>0</v>
      </c>
      <c r="T10">
        <f>O10*3+P10</f>
        <v>0</v>
      </c>
      <c r="U10">
        <f t="shared" ref="U10:Z10" si="26">SUM(U4:U9)</f>
        <v>0</v>
      </c>
      <c r="V10">
        <f t="shared" si="26"/>
        <v>0</v>
      </c>
      <c r="W10">
        <f t="shared" si="26"/>
        <v>0</v>
      </c>
      <c r="X10">
        <f t="shared" si="26"/>
        <v>0</v>
      </c>
      <c r="Y10">
        <f t="shared" si="26"/>
        <v>0</v>
      </c>
      <c r="Z10">
        <f t="shared" si="26"/>
        <v>0</v>
      </c>
      <c r="AA10">
        <f>V10*3+W10</f>
        <v>0</v>
      </c>
      <c r="AB10">
        <f t="shared" ref="AB10:AG10" si="27">SUM(AB4:AB9)</f>
        <v>0</v>
      </c>
      <c r="AC10">
        <f t="shared" si="27"/>
        <v>0</v>
      </c>
      <c r="AD10">
        <f t="shared" si="27"/>
        <v>0</v>
      </c>
      <c r="AE10">
        <f t="shared" si="27"/>
        <v>0</v>
      </c>
      <c r="AF10">
        <f t="shared" si="27"/>
        <v>0</v>
      </c>
      <c r="AG10">
        <f t="shared" si="27"/>
        <v>0</v>
      </c>
      <c r="AH10">
        <f>AC10*3+AD10</f>
        <v>0</v>
      </c>
    </row>
    <row r="14" spans="1:36">
      <c r="F14" t="s">
        <v>40</v>
      </c>
    </row>
    <row r="15" spans="1:36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>
      <c r="F16" t="str">
        <f>G2</f>
        <v>Alemania</v>
      </c>
      <c r="G16">
        <f t="shared" ref="G16:M16" si="28">G10</f>
        <v>0</v>
      </c>
      <c r="H16">
        <f t="shared" si="28"/>
        <v>0</v>
      </c>
      <c r="I16">
        <f t="shared" si="28"/>
        <v>0</v>
      </c>
      <c r="J16">
        <f t="shared" si="28"/>
        <v>0</v>
      </c>
      <c r="K16">
        <f t="shared" si="28"/>
        <v>0</v>
      </c>
      <c r="L16">
        <f t="shared" si="28"/>
        <v>0</v>
      </c>
      <c r="M16">
        <f t="shared" si="28"/>
        <v>0</v>
      </c>
      <c r="O16" t="str">
        <f>IF($M16&gt;=$M17,$F16,$F17)</f>
        <v>Alemania</v>
      </c>
      <c r="P16">
        <f>VLOOKUP(O16,$F$16:$M$25,8,FALSE)</f>
        <v>0</v>
      </c>
      <c r="S16" t="str">
        <f>IF($P16&gt;=$P18,$O16,$O18)</f>
        <v>Alemania</v>
      </c>
      <c r="T16">
        <f>VLOOKUP(S16,$O$16:$P$25,2,FALSE)</f>
        <v>0</v>
      </c>
      <c r="W16" t="str">
        <f>IF($T16&gt;=$T19,$S16,$S19)</f>
        <v>Alemania</v>
      </c>
      <c r="X16">
        <f>VLOOKUP(W16,$S$16:$T$25,2,FALSE)</f>
        <v>0</v>
      </c>
      <c r="AA16" t="str">
        <f>W16</f>
        <v>Alemania</v>
      </c>
      <c r="AB16">
        <f>VLOOKUP(AA16,W16:X25,2,FALSE)</f>
        <v>0</v>
      </c>
      <c r="AE16" t="str">
        <f>AA16</f>
        <v>Alemania</v>
      </c>
      <c r="AF16">
        <f>VLOOKUP(AE16,AA16:AB25,2,FALSE)</f>
        <v>0</v>
      </c>
      <c r="AI16" t="str">
        <f>AE16</f>
        <v>Alemania</v>
      </c>
      <c r="AJ16">
        <f>VLOOKUP(AI16,AE16:AF25,2,FALSE)</f>
        <v>0</v>
      </c>
    </row>
    <row r="17" spans="6:37">
      <c r="F17" t="str">
        <f>N2</f>
        <v>Australia</v>
      </c>
      <c r="G17">
        <f t="shared" ref="G17:M17" si="29">N10</f>
        <v>0</v>
      </c>
      <c r="H17">
        <f t="shared" si="29"/>
        <v>0</v>
      </c>
      <c r="I17">
        <f t="shared" si="29"/>
        <v>0</v>
      </c>
      <c r="J17">
        <f t="shared" si="29"/>
        <v>0</v>
      </c>
      <c r="K17">
        <f t="shared" si="29"/>
        <v>0</v>
      </c>
      <c r="L17">
        <f t="shared" si="29"/>
        <v>0</v>
      </c>
      <c r="M17">
        <f t="shared" si="29"/>
        <v>0</v>
      </c>
      <c r="O17" t="str">
        <f>IF($M17&lt;=$M16,$F17,$F16)</f>
        <v>Australia</v>
      </c>
      <c r="P17">
        <f>VLOOKUP(O17,$F$16:$M$25,8,FALSE)</f>
        <v>0</v>
      </c>
      <c r="S17" t="str">
        <f>O17</f>
        <v>Australia</v>
      </c>
      <c r="T17">
        <f>VLOOKUP(S17,$O$16:$P$25,2,FALSE)</f>
        <v>0</v>
      </c>
      <c r="W17" t="str">
        <f>S17</f>
        <v>Australia</v>
      </c>
      <c r="X17">
        <f>VLOOKUP(W17,$S$16:$T$25,2,FALSE)</f>
        <v>0</v>
      </c>
      <c r="AA17" t="str">
        <f>IF(X17&gt;=X18,W17,W18)</f>
        <v>Australia</v>
      </c>
      <c r="AB17">
        <f>VLOOKUP(AA17,W16:X25,2,FALSE)</f>
        <v>0</v>
      </c>
      <c r="AE17" t="str">
        <f>IF(AB17&gt;=AB19,AA17,AA19)</f>
        <v>Australia</v>
      </c>
      <c r="AF17">
        <f>VLOOKUP(AE17,AA16:AB25,2,FALSE)</f>
        <v>0</v>
      </c>
      <c r="AI17" t="str">
        <f>AE17</f>
        <v>Australia</v>
      </c>
      <c r="AJ17">
        <f>VLOOKUP(AI17,AE16:AF25,2,FALSE)</f>
        <v>0</v>
      </c>
    </row>
    <row r="18" spans="6:37">
      <c r="F18" t="str">
        <f>U2</f>
        <v>Serbia</v>
      </c>
      <c r="G18">
        <f t="shared" ref="G18:M18" si="30">U10</f>
        <v>0</v>
      </c>
      <c r="H18">
        <f t="shared" si="30"/>
        <v>0</v>
      </c>
      <c r="I18">
        <f t="shared" si="30"/>
        <v>0</v>
      </c>
      <c r="J18">
        <f t="shared" si="30"/>
        <v>0</v>
      </c>
      <c r="K18">
        <f t="shared" si="30"/>
        <v>0</v>
      </c>
      <c r="L18">
        <f t="shared" si="30"/>
        <v>0</v>
      </c>
      <c r="M18">
        <f t="shared" si="30"/>
        <v>0</v>
      </c>
      <c r="O18" t="str">
        <f>F18</f>
        <v>Serbia</v>
      </c>
      <c r="P18">
        <f>VLOOKUP(O18,$F$16:$M$25,8,FALSE)</f>
        <v>0</v>
      </c>
      <c r="S18" t="str">
        <f>IF($P18&lt;=$P16,$O18,$O16)</f>
        <v>Serbia</v>
      </c>
      <c r="T18">
        <f>VLOOKUP(S18,$O$16:$P$25,2,FALSE)</f>
        <v>0</v>
      </c>
      <c r="W18" t="str">
        <f>S18</f>
        <v>Serbia</v>
      </c>
      <c r="X18">
        <f>VLOOKUP(W18,$S$16:$T$25,2,FALSE)</f>
        <v>0</v>
      </c>
      <c r="AA18" t="str">
        <f>IF(X18&lt;=X17,W18,W17)</f>
        <v>Serbia</v>
      </c>
      <c r="AB18">
        <f>VLOOKUP(AA18,W16:X25,2,FALSE)</f>
        <v>0</v>
      </c>
      <c r="AE18" t="str">
        <f>AA18</f>
        <v>Serbia</v>
      </c>
      <c r="AF18">
        <f>VLOOKUP(AE18,AA16:AB25,2,FALSE)</f>
        <v>0</v>
      </c>
      <c r="AI18" t="str">
        <f>IF(AF18&gt;=AF19,AE18,AE19)</f>
        <v>Serbia</v>
      </c>
      <c r="AJ18">
        <f>VLOOKUP(AI18,AE16:AF25,2,FALSE)</f>
        <v>0</v>
      </c>
    </row>
    <row r="19" spans="6:37">
      <c r="F19" t="str">
        <f>AB2</f>
        <v>Ghana</v>
      </c>
      <c r="G19">
        <f t="shared" ref="G19:M19" si="31">AB10</f>
        <v>0</v>
      </c>
      <c r="H19">
        <f t="shared" si="31"/>
        <v>0</v>
      </c>
      <c r="I19">
        <f t="shared" si="31"/>
        <v>0</v>
      </c>
      <c r="J19">
        <f t="shared" si="31"/>
        <v>0</v>
      </c>
      <c r="K19">
        <f t="shared" si="31"/>
        <v>0</v>
      </c>
      <c r="L19">
        <f t="shared" si="31"/>
        <v>0</v>
      </c>
      <c r="M19">
        <f t="shared" si="31"/>
        <v>0</v>
      </c>
      <c r="O19" t="str">
        <f>F19</f>
        <v>Ghana</v>
      </c>
      <c r="P19">
        <f>VLOOKUP(O19,$F$16:$M$25,8,FALSE)</f>
        <v>0</v>
      </c>
      <c r="S19" t="str">
        <f>O19</f>
        <v>Ghana</v>
      </c>
      <c r="T19">
        <f>VLOOKUP(S19,$O$16:$P$25,2,FALSE)</f>
        <v>0</v>
      </c>
      <c r="W19" t="str">
        <f>IF($T19&lt;=$T16,$S19,$S16)</f>
        <v>Ghana</v>
      </c>
      <c r="X19">
        <f>VLOOKUP(W19,$S$16:$T$25,2,FALSE)</f>
        <v>0</v>
      </c>
      <c r="AA19" t="str">
        <f>W19</f>
        <v>Ghana</v>
      </c>
      <c r="AB19">
        <f>VLOOKUP(AA19,W16:X25,2,FALSE)</f>
        <v>0</v>
      </c>
      <c r="AE19" t="str">
        <f>IF(AB19&lt;=AB17,AA19,AA17)</f>
        <v>Ghana</v>
      </c>
      <c r="AF19">
        <f>VLOOKUP(AE19,AA16:AB25,2,FALSE)</f>
        <v>0</v>
      </c>
      <c r="AI19" t="str">
        <f>IF(AF19&lt;=AF18,AE19,AE18)</f>
        <v>Ghana</v>
      </c>
      <c r="AJ19">
        <f>VLOOKUP(AI19,AE16:AF25,2,FALSE)</f>
        <v>0</v>
      </c>
    </row>
    <row r="28" spans="6:37">
      <c r="F28" t="str">
        <f>AI16</f>
        <v>Alemania</v>
      </c>
      <c r="J28">
        <f>AJ16</f>
        <v>0</v>
      </c>
      <c r="K28">
        <f>VLOOKUP(AI16,$F$16:$M$25,6,FALSE)</f>
        <v>0</v>
      </c>
      <c r="L28">
        <f>VLOOKUP(AI16,$F$16:$M$25,7,FALSE)</f>
        <v>0</v>
      </c>
      <c r="M28">
        <f>K28-L28</f>
        <v>0</v>
      </c>
      <c r="O28" t="str">
        <f>IF(AND($J28=$J29,$M29&gt;$M28),$F29,$F28)</f>
        <v>Alemania</v>
      </c>
      <c r="P28">
        <f>VLOOKUP(O28,$F$28:$M$37,5,FALSE)</f>
        <v>0</v>
      </c>
      <c r="Q28">
        <f>VLOOKUP(O28,$F$28:$M$37,8,FALSE)</f>
        <v>0</v>
      </c>
      <c r="S28" t="str">
        <f>IF(AND(P28=P30,Q30&gt;Q28),O30,O28)</f>
        <v>Alemania</v>
      </c>
      <c r="T28">
        <f>VLOOKUP(S28,$O$28:$Q$37,2,FALSE)</f>
        <v>0</v>
      </c>
      <c r="U28">
        <f>VLOOKUP(S28,$O$28:$Q$37,3,FALSE)</f>
        <v>0</v>
      </c>
      <c r="W28" t="str">
        <f>IF(AND(T28=T31,U31&gt;U28),S31,S28)</f>
        <v>Alemania</v>
      </c>
      <c r="X28">
        <f>VLOOKUP(W28,$S$28:$U$37,2,FALSE)</f>
        <v>0</v>
      </c>
      <c r="Y28">
        <f>VLOOKUP(W28,$S$28:$U$37,3,FALSE)</f>
        <v>0</v>
      </c>
      <c r="AA28" t="str">
        <f>W28</f>
        <v>Alemania</v>
      </c>
      <c r="AB28">
        <f>VLOOKUP(AA28,W28:Y37,2,FALSE)</f>
        <v>0</v>
      </c>
      <c r="AC28">
        <f>VLOOKUP(AA28,W28:Y37,3,FALSE)</f>
        <v>0</v>
      </c>
      <c r="AE28" t="str">
        <f>AA28</f>
        <v>Alemania</v>
      </c>
      <c r="AF28">
        <f>VLOOKUP(AE28,AA28:AC37,2,FALSE)</f>
        <v>0</v>
      </c>
      <c r="AG28">
        <f>VLOOKUP(AE28,AA28:AC37,3,FALSE)</f>
        <v>0</v>
      </c>
      <c r="AI28" t="str">
        <f>AE28</f>
        <v>Alemania</v>
      </c>
      <c r="AJ28">
        <f>VLOOKUP(AI28,AE28:AG37,2,FALSE)</f>
        <v>0</v>
      </c>
      <c r="AK28">
        <f>VLOOKUP(AI28,AE28:AG37,3,FALSE)</f>
        <v>0</v>
      </c>
    </row>
    <row r="29" spans="6:37">
      <c r="F29" t="str">
        <f>AI17</f>
        <v>Australia</v>
      </c>
      <c r="J29">
        <f>AJ17</f>
        <v>0</v>
      </c>
      <c r="K29">
        <f>VLOOKUP(AI17,$F$16:$M$25,6,FALSE)</f>
        <v>0</v>
      </c>
      <c r="L29">
        <f>VLOOKUP(AI17,$F$16:$M$25,7,FALSE)</f>
        <v>0</v>
      </c>
      <c r="M29">
        <f>K29-L29</f>
        <v>0</v>
      </c>
      <c r="O29" t="str">
        <f>IF(AND($J28=$J29,$M29&gt;$M28),$F28,$F29)</f>
        <v>Australia</v>
      </c>
      <c r="P29">
        <f>VLOOKUP(O29,$F$28:$M$37,5,FALSE)</f>
        <v>0</v>
      </c>
      <c r="Q29">
        <f>VLOOKUP(O29,$F$28:$M$37,8,FALSE)</f>
        <v>0</v>
      </c>
      <c r="S29" t="str">
        <f>O29</f>
        <v>Australia</v>
      </c>
      <c r="T29">
        <f>VLOOKUP(S29,$O$28:$Q$37,2,FALSE)</f>
        <v>0</v>
      </c>
      <c r="U29">
        <f>VLOOKUP(S29,$O$28:$Q$37,3,FALSE)</f>
        <v>0</v>
      </c>
      <c r="W29" t="str">
        <f>S29</f>
        <v>Australia</v>
      </c>
      <c r="X29">
        <f>VLOOKUP(W29,$S$28:$U$37,2,FALSE)</f>
        <v>0</v>
      </c>
      <c r="Y29">
        <f>VLOOKUP(W29,$S$28:$U$37,3,FALSE)</f>
        <v>0</v>
      </c>
      <c r="AA29" t="str">
        <f>IF(AND(X29=X30,Y30&gt;Y29),W30,W29)</f>
        <v>Australia</v>
      </c>
      <c r="AB29">
        <f>VLOOKUP(AA29,W28:Y37,2,FALSE)</f>
        <v>0</v>
      </c>
      <c r="AC29">
        <f>VLOOKUP(AA29,W28:Y37,3,FALSE)</f>
        <v>0</v>
      </c>
      <c r="AE29" t="str">
        <f>IF(AND(AB29=AB31,AC31&gt;AC29),AA31,AA29)</f>
        <v>Australia</v>
      </c>
      <c r="AF29">
        <f>VLOOKUP(AE29,AA28:AC37,2,FALSE)</f>
        <v>0</v>
      </c>
      <c r="AG29">
        <f>VLOOKUP(AE29,AA28:AC37,3,FALSE)</f>
        <v>0</v>
      </c>
      <c r="AI29" t="str">
        <f>AE29</f>
        <v>Australia</v>
      </c>
      <c r="AJ29">
        <f>VLOOKUP(AI29,AE28:AG37,2,FALSE)</f>
        <v>0</v>
      </c>
      <c r="AK29">
        <f>VLOOKUP(AI29,AE28:AG37,3,FALSE)</f>
        <v>0</v>
      </c>
    </row>
    <row r="30" spans="6:37">
      <c r="F30" t="str">
        <f>AI18</f>
        <v>Serbia</v>
      </c>
      <c r="J30">
        <f>AJ18</f>
        <v>0</v>
      </c>
      <c r="K30">
        <f>VLOOKUP(AI18,$F$16:$M$25,6,FALSE)</f>
        <v>0</v>
      </c>
      <c r="L30">
        <f>VLOOKUP(AI18,$F$16:$M$25,7,FALSE)</f>
        <v>0</v>
      </c>
      <c r="M30">
        <f>K30-L30</f>
        <v>0</v>
      </c>
      <c r="O30" t="str">
        <f>F30</f>
        <v>Serbia</v>
      </c>
      <c r="P30">
        <f>VLOOKUP(O30,$F$28:$M$37,5,FALSE)</f>
        <v>0</v>
      </c>
      <c r="Q30">
        <f>VLOOKUP(O30,$F$28:$M$37,8,FALSE)</f>
        <v>0</v>
      </c>
      <c r="S30" t="str">
        <f>IF(AND($P28=P30,Q30&gt;Q28),O28,O30)</f>
        <v>Serbia</v>
      </c>
      <c r="T30">
        <f>VLOOKUP(S30,$O$28:$Q$37,2,FALSE)</f>
        <v>0</v>
      </c>
      <c r="U30">
        <f>VLOOKUP(S30,$O$28:$Q$37,3,FALSE)</f>
        <v>0</v>
      </c>
      <c r="W30" t="str">
        <f>S30</f>
        <v>Serbia</v>
      </c>
      <c r="X30">
        <f>VLOOKUP(W30,$S$28:$U$37,2,FALSE)</f>
        <v>0</v>
      </c>
      <c r="Y30">
        <f>VLOOKUP(W30,$S$28:$U$37,3,FALSE)</f>
        <v>0</v>
      </c>
      <c r="AA30" t="str">
        <f>IF(AND(X29=X30,Y30&gt;Y29),W29,W30)</f>
        <v>Serbia</v>
      </c>
      <c r="AB30">
        <f>VLOOKUP(AA30,W28:Y37,2,FALSE)</f>
        <v>0</v>
      </c>
      <c r="AC30">
        <f>VLOOKUP(AA30,W28:Y37,3,FALSE)</f>
        <v>0</v>
      </c>
      <c r="AE30" t="str">
        <f>AA30</f>
        <v>Serbia</v>
      </c>
      <c r="AF30">
        <f>VLOOKUP(AE30,AA28:AC37,2,FALSE)</f>
        <v>0</v>
      </c>
      <c r="AG30">
        <f>VLOOKUP(AE30,AA28:AC37,3,FALSE)</f>
        <v>0</v>
      </c>
      <c r="AI30" t="str">
        <f>IF(AND(AF30=AF31,AG31&gt;AG30),AE31,AE30)</f>
        <v>Serbia</v>
      </c>
      <c r="AJ30">
        <f>VLOOKUP(AI30,AE28:AG37,2,FALSE)</f>
        <v>0</v>
      </c>
      <c r="AK30">
        <f>VLOOKUP(AI30,AE28:AG37,3,FALSE)</f>
        <v>0</v>
      </c>
    </row>
    <row r="31" spans="6:37">
      <c r="F31" t="str">
        <f>AI19</f>
        <v>Ghana</v>
      </c>
      <c r="J31">
        <f>AJ19</f>
        <v>0</v>
      </c>
      <c r="K31">
        <f>VLOOKUP(AI19,$F$16:$M$25,6,FALSE)</f>
        <v>0</v>
      </c>
      <c r="L31">
        <f>VLOOKUP(AI19,$F$16:$M$25,7,FALSE)</f>
        <v>0</v>
      </c>
      <c r="M31">
        <f>K31-L31</f>
        <v>0</v>
      </c>
      <c r="O31" t="str">
        <f>F31</f>
        <v>Ghana</v>
      </c>
      <c r="P31">
        <f>VLOOKUP(O31,$F$28:$M$37,5,FALSE)</f>
        <v>0</v>
      </c>
      <c r="Q31">
        <f>VLOOKUP(O31,$F$28:$M$37,8,FALSE)</f>
        <v>0</v>
      </c>
      <c r="S31" t="str">
        <f>O31</f>
        <v>Ghana</v>
      </c>
      <c r="T31">
        <f>VLOOKUP(S31,$O$28:$Q$37,2,FALSE)</f>
        <v>0</v>
      </c>
      <c r="U31">
        <f>VLOOKUP(S31,$O$28:$Q$37,3,FALSE)</f>
        <v>0</v>
      </c>
      <c r="W31" t="str">
        <f>IF(AND(T28=T31,U31&gt;U28),S28,S31)</f>
        <v>Ghana</v>
      </c>
      <c r="X31">
        <f>VLOOKUP(W31,$S$28:$U$37,2,FALSE)</f>
        <v>0</v>
      </c>
      <c r="Y31">
        <f>VLOOKUP(W31,$S$28:$U$37,3,FALSE)</f>
        <v>0</v>
      </c>
      <c r="AA31" t="str">
        <f>W31</f>
        <v>Ghana</v>
      </c>
      <c r="AB31">
        <f>VLOOKUP(AA31,W28:Y37,2,FALSE)</f>
        <v>0</v>
      </c>
      <c r="AC31">
        <f>VLOOKUP(AA31,W28:Y37,3,FALSE)</f>
        <v>0</v>
      </c>
      <c r="AE31" t="str">
        <f>IF(AND(AB29=AB31,AC31&gt;AC29),AA29,AA31)</f>
        <v>Ghana</v>
      </c>
      <c r="AF31">
        <f>VLOOKUP(AE31,AA28:AC37,2,FALSE)</f>
        <v>0</v>
      </c>
      <c r="AG31">
        <f>VLOOKUP(AE31,AA28:AC37,3,FALSE)</f>
        <v>0</v>
      </c>
      <c r="AI31" t="str">
        <f>IF(AND(AF30=AF31,AG31&gt;AG30),AE30,AE31)</f>
        <v>Ghana</v>
      </c>
      <c r="AJ31">
        <f>VLOOKUP(AI31,AE28:AG37,2,FALSE)</f>
        <v>0</v>
      </c>
      <c r="AK31">
        <f>VLOOKUP(AI31,AE28:AG37,3,FALSE)</f>
        <v>0</v>
      </c>
    </row>
    <row r="40" spans="6:38">
      <c r="F40" t="str">
        <f>AI28</f>
        <v>Alemania</v>
      </c>
      <c r="J40">
        <f>VLOOKUP(F40,$F$16:$M$25,8,FALSE)</f>
        <v>0</v>
      </c>
      <c r="K40">
        <f>VLOOKUP(F40,$F$16:$M$25,6,FALSE)</f>
        <v>0</v>
      </c>
      <c r="L40">
        <f>VLOOKUP(F40,$F$16:$M$25,7,FALSE)</f>
        <v>0</v>
      </c>
      <c r="M40">
        <f>K40-L40</f>
        <v>0</v>
      </c>
      <c r="O40" t="str">
        <f>IF(AND(J40=J41,M40=M41,K41&gt;K40),F41,F40)</f>
        <v>Alemania</v>
      </c>
      <c r="P40">
        <f>VLOOKUP(O40,$F$40:$M$49,5,FALSE)</f>
        <v>0</v>
      </c>
      <c r="Q40">
        <f>VLOOKUP(O40,$F$40:$M$49,8,FALSE)</f>
        <v>0</v>
      </c>
      <c r="R40">
        <f>VLOOKUP(O40,$F$40:$M$49,6,FALSE)</f>
        <v>0</v>
      </c>
      <c r="S40" t="str">
        <f>IF(AND(P40=P42,Q40=Q42,R42&gt;R40),O42,O40)</f>
        <v>Alemania</v>
      </c>
      <c r="T40">
        <f>VLOOKUP(S40,$O$40:$R$49,2,FALSE)</f>
        <v>0</v>
      </c>
      <c r="U40">
        <f>VLOOKUP(S40,$O$40:$R$49,3,FALSE)</f>
        <v>0</v>
      </c>
      <c r="V40">
        <f>VLOOKUP(S40,$O$40:$R$49,4,FALSE)</f>
        <v>0</v>
      </c>
      <c r="W40" t="str">
        <f>IF(AND(T40=T43,U40=U43,V43&gt;V40),S43,S40)</f>
        <v>Alemania</v>
      </c>
      <c r="X40">
        <f>VLOOKUP(W40,$S$40:$V$49,2,FALSE)</f>
        <v>0</v>
      </c>
      <c r="Y40">
        <f>VLOOKUP(W40,$S$40:$V$49,3,FALSE)</f>
        <v>0</v>
      </c>
      <c r="Z40">
        <f>VLOOKUP(W40,$S$40:$V$49,4,FALSE)</f>
        <v>0</v>
      </c>
      <c r="AA40" t="str">
        <f>W40</f>
        <v>Alemania</v>
      </c>
      <c r="AB40">
        <f>VLOOKUP(AA40,W40:Z49,2,FALSE)</f>
        <v>0</v>
      </c>
      <c r="AC40">
        <f>VLOOKUP(AA40,W40:Z49,3,FALSE)</f>
        <v>0</v>
      </c>
      <c r="AD40">
        <f>VLOOKUP(AA40,W40:Z49,4,FALSE)</f>
        <v>0</v>
      </c>
      <c r="AE40" t="str">
        <f>AA40</f>
        <v>Alemania</v>
      </c>
      <c r="AF40">
        <f>VLOOKUP(AE40,AA40:AD49,2,FALSE)</f>
        <v>0</v>
      </c>
      <c r="AG40">
        <f>VLOOKUP(AE40,AA40:AD49,3,FALSE)</f>
        <v>0</v>
      </c>
      <c r="AH40">
        <f>VLOOKUP(AE40,AA40:AD49,4,FALSE)</f>
        <v>0</v>
      </c>
      <c r="AI40" t="str">
        <f>AE40</f>
        <v>Alemania</v>
      </c>
      <c r="AJ40">
        <f>VLOOKUP(AI40,AE40:AH49,2,FALSE)</f>
        <v>0</v>
      </c>
      <c r="AK40">
        <f>VLOOKUP(AI40,AE40:AH49,3,FALSE)</f>
        <v>0</v>
      </c>
      <c r="AL40">
        <f>VLOOKUP(AI40,AE40:AH49,4,FALSE)</f>
        <v>0</v>
      </c>
    </row>
    <row r="41" spans="6:38">
      <c r="F41" t="str">
        <f>AI29</f>
        <v>Australia</v>
      </c>
      <c r="J41">
        <f>VLOOKUP(F41,$F$16:$M$25,8,FALSE)</f>
        <v>0</v>
      </c>
      <c r="K41">
        <f>VLOOKUP(F41,$F$16:$M$25,6,FALSE)</f>
        <v>0</v>
      </c>
      <c r="L41">
        <f>VLOOKUP(F41,$F$16:$M$25,7,FALSE)</f>
        <v>0</v>
      </c>
      <c r="M41">
        <f>K41-L41</f>
        <v>0</v>
      </c>
      <c r="O41" t="str">
        <f>IF(AND(J40=J41,M40=M41,K41&gt;K40),F40,F41)</f>
        <v>Australia</v>
      </c>
      <c r="P41">
        <f>VLOOKUP(O41,$F$40:$M$49,5,FALSE)</f>
        <v>0</v>
      </c>
      <c r="Q41">
        <f>VLOOKUP(O41,$F$40:$M$49,8,FALSE)</f>
        <v>0</v>
      </c>
      <c r="R41">
        <f>VLOOKUP(O41,$F$40:$M$49,6,FALSE)</f>
        <v>0</v>
      </c>
      <c r="S41" t="str">
        <f>O41</f>
        <v>Australia</v>
      </c>
      <c r="T41">
        <f>VLOOKUP(S41,$O$40:$R$49,2,FALSE)</f>
        <v>0</v>
      </c>
      <c r="U41">
        <f>VLOOKUP(S41,$O$40:$R$49,3,FALSE)</f>
        <v>0</v>
      </c>
      <c r="V41">
        <f>VLOOKUP(S41,$O$40:$R$49,4,FALSE)</f>
        <v>0</v>
      </c>
      <c r="W41" t="str">
        <f>S41</f>
        <v>Australia</v>
      </c>
      <c r="X41">
        <f>VLOOKUP(W41,$S$40:$V$49,2,FALSE)</f>
        <v>0</v>
      </c>
      <c r="Y41">
        <f>VLOOKUP(W41,$S$40:$V$49,3,FALSE)</f>
        <v>0</v>
      </c>
      <c r="Z41">
        <f>VLOOKUP(W41,$S$40:$V$49,4,FALSE)</f>
        <v>0</v>
      </c>
      <c r="AA41" t="str">
        <f>IF(AND(X41=X42,Y41=Y42,Z42&gt;Z41),W42,W41)</f>
        <v>Australia</v>
      </c>
      <c r="AB41">
        <f>VLOOKUP(AA41,W40:Z49,2,FALSE)</f>
        <v>0</v>
      </c>
      <c r="AC41">
        <f>VLOOKUP(AA41,W40:Z49,3,FALSE)</f>
        <v>0</v>
      </c>
      <c r="AD41">
        <f>VLOOKUP(AA41,W40:Z49,4,FALSE)</f>
        <v>0</v>
      </c>
      <c r="AE41" t="str">
        <f>IF(AND(AB41=AB43,AC41=AC43,AD43&gt;AD41),AA43,AA41)</f>
        <v>Australia</v>
      </c>
      <c r="AF41">
        <f>VLOOKUP(AE41,AA40:AD49,2,FALSE)</f>
        <v>0</v>
      </c>
      <c r="AG41">
        <f>VLOOKUP(AE41,AA40:AD49,3,FALSE)</f>
        <v>0</v>
      </c>
      <c r="AH41">
        <f>VLOOKUP(AE41,AA40:AD49,4,FALSE)</f>
        <v>0</v>
      </c>
      <c r="AI41" t="str">
        <f>AE41</f>
        <v>Australia</v>
      </c>
      <c r="AJ41">
        <f>VLOOKUP(AI41,AE40:AH49,2,FALSE)</f>
        <v>0</v>
      </c>
      <c r="AK41">
        <f>VLOOKUP(AI41,AE40:AH49,3,FALSE)</f>
        <v>0</v>
      </c>
      <c r="AL41">
        <f>VLOOKUP(AI41,AE40:AH49,4,FALSE)</f>
        <v>0</v>
      </c>
    </row>
    <row r="42" spans="6:38">
      <c r="F42" t="str">
        <f>AI30</f>
        <v>Serbia</v>
      </c>
      <c r="J42">
        <f>VLOOKUP(F42,$F$16:$M$25,8,FALSE)</f>
        <v>0</v>
      </c>
      <c r="K42">
        <f>VLOOKUP(F42,$F$16:$M$25,6,FALSE)</f>
        <v>0</v>
      </c>
      <c r="L42">
        <f>VLOOKUP(F42,$F$16:$M$25,7,FALSE)</f>
        <v>0</v>
      </c>
      <c r="M42">
        <f>K42-L42</f>
        <v>0</v>
      </c>
      <c r="O42" t="str">
        <f>F42</f>
        <v>Serbia</v>
      </c>
      <c r="P42">
        <f>VLOOKUP(O42,$F$40:$M$49,5,FALSE)</f>
        <v>0</v>
      </c>
      <c r="Q42">
        <f>VLOOKUP(O42,$F$40:$M$49,8,FALSE)</f>
        <v>0</v>
      </c>
      <c r="R42">
        <f>VLOOKUP(O42,$F$40:$M$49,6,FALSE)</f>
        <v>0</v>
      </c>
      <c r="S42" t="str">
        <f>IF(AND(P40=P42,Q40=Q42,R42&gt;R40),O40,O42)</f>
        <v>Serbia</v>
      </c>
      <c r="T42">
        <f>VLOOKUP(S42,$O$40:$R$49,2,FALSE)</f>
        <v>0</v>
      </c>
      <c r="U42">
        <f>VLOOKUP(S42,$O$40:$R$49,3,FALSE)</f>
        <v>0</v>
      </c>
      <c r="V42">
        <f>VLOOKUP(S42,$O$40:$R$49,4,FALSE)</f>
        <v>0</v>
      </c>
      <c r="W42" t="str">
        <f>S42</f>
        <v>Serbia</v>
      </c>
      <c r="X42">
        <f>VLOOKUP(W42,$S$40:$V$49,2,FALSE)</f>
        <v>0</v>
      </c>
      <c r="Y42">
        <f>VLOOKUP(W42,$S$40:$V$49,3,FALSE)</f>
        <v>0</v>
      </c>
      <c r="Z42">
        <f>VLOOKUP(W42,$S$40:$V$49,4,FALSE)</f>
        <v>0</v>
      </c>
      <c r="AA42" t="str">
        <f>IF(AND(X41=X42,Y41=Y42,Z42&gt;Z41),W41,W42)</f>
        <v>Serbia</v>
      </c>
      <c r="AB42">
        <f>VLOOKUP(AA42,W40:Z49,2,FALSE)</f>
        <v>0</v>
      </c>
      <c r="AC42">
        <f>VLOOKUP(AA42,W40:Z49,3,FALSE)</f>
        <v>0</v>
      </c>
      <c r="AD42">
        <f>VLOOKUP(AA42,W40:Z49,4,FALSE)</f>
        <v>0</v>
      </c>
      <c r="AE42" t="str">
        <f>AA42</f>
        <v>Serbia</v>
      </c>
      <c r="AF42">
        <f>VLOOKUP(AE42,AA40:AD49,2,FALSE)</f>
        <v>0</v>
      </c>
      <c r="AG42">
        <f>VLOOKUP(AE42,AA40:AD49,3,FALSE)</f>
        <v>0</v>
      </c>
      <c r="AH42">
        <f>VLOOKUP(AE42,AA40:AD49,4,FALSE)</f>
        <v>0</v>
      </c>
      <c r="AI42" t="str">
        <f>IF(AND(AF42=AF43,AG42=AG43,AH43&gt;AH42),AE43,AE42)</f>
        <v>Serbia</v>
      </c>
      <c r="AJ42">
        <f>VLOOKUP(AI42,AE40:AH49,2,FALSE)</f>
        <v>0</v>
      </c>
      <c r="AK42">
        <f>VLOOKUP(AI42,AE40:AH49,3,FALSE)</f>
        <v>0</v>
      </c>
      <c r="AL42">
        <f>VLOOKUP(AI42,AE40:AH49,4,FALSE)</f>
        <v>0</v>
      </c>
    </row>
    <row r="43" spans="6:38">
      <c r="F43" t="str">
        <f>AI31</f>
        <v>Ghana</v>
      </c>
      <c r="J43">
        <f>VLOOKUP(F43,$F$16:$M$25,8,FALSE)</f>
        <v>0</v>
      </c>
      <c r="K43">
        <f>VLOOKUP(F43,$F$16:$M$25,6,FALSE)</f>
        <v>0</v>
      </c>
      <c r="L43">
        <f>VLOOKUP(F43,$F$16:$M$25,7,FALSE)</f>
        <v>0</v>
      </c>
      <c r="M43">
        <f>K43-L43</f>
        <v>0</v>
      </c>
      <c r="O43" t="str">
        <f>F43</f>
        <v>Ghana</v>
      </c>
      <c r="P43">
        <f>VLOOKUP(O43,$F$40:$M$49,5,FALSE)</f>
        <v>0</v>
      </c>
      <c r="Q43">
        <f>VLOOKUP(O43,$F$40:$M$49,8,FALSE)</f>
        <v>0</v>
      </c>
      <c r="R43">
        <f>VLOOKUP(O43,$F$40:$M$49,6,FALSE)</f>
        <v>0</v>
      </c>
      <c r="S43" t="str">
        <f>O43</f>
        <v>Ghana</v>
      </c>
      <c r="T43">
        <f>VLOOKUP(S43,$O$40:$R$49,2,FALSE)</f>
        <v>0</v>
      </c>
      <c r="U43">
        <f>VLOOKUP(S43,$O$40:$R$49,3,FALSE)</f>
        <v>0</v>
      </c>
      <c r="V43">
        <f>VLOOKUP(S43,$O$40:$R$49,4,FALSE)</f>
        <v>0</v>
      </c>
      <c r="W43" t="str">
        <f>IF(AND(T40=T43,U40=U43,V43&gt;V40),S40,S43)</f>
        <v>Ghana</v>
      </c>
      <c r="X43">
        <f>VLOOKUP(W43,$S$40:$V$49,2,FALSE)</f>
        <v>0</v>
      </c>
      <c r="Y43">
        <f>VLOOKUP(W43,$S$40:$V$49,3,FALSE)</f>
        <v>0</v>
      </c>
      <c r="Z43">
        <f>VLOOKUP(W43,$S$40:$V$49,4,FALSE)</f>
        <v>0</v>
      </c>
      <c r="AA43" t="str">
        <f>W43</f>
        <v>Ghana</v>
      </c>
      <c r="AB43">
        <f>VLOOKUP(AA43,W40:Z49,2,FALSE)</f>
        <v>0</v>
      </c>
      <c r="AC43">
        <f>VLOOKUP(AA43,W40:Z49,3,FALSE)</f>
        <v>0</v>
      </c>
      <c r="AD43">
        <f>VLOOKUP(AA43,W40:Z49,4,FALSE)</f>
        <v>0</v>
      </c>
      <c r="AE43" t="str">
        <f>IF(AND(AB41=AB43,AC41=AC43,AD43&gt;AD41),AA41,AA43)</f>
        <v>Ghana</v>
      </c>
      <c r="AF43">
        <f>VLOOKUP(AE43,AA40:AD49,2,FALSE)</f>
        <v>0</v>
      </c>
      <c r="AG43">
        <f>VLOOKUP(AE43,AA40:AD49,3,FALSE)</f>
        <v>0</v>
      </c>
      <c r="AH43">
        <f>VLOOKUP(AE43,AA40:AD49,4,FALSE)</f>
        <v>0</v>
      </c>
      <c r="AI43" t="str">
        <f>IF(AND(AF42=AF43,AG42=AG43,AH43&gt;AH42),AE42,AE43)</f>
        <v>Ghana</v>
      </c>
      <c r="AJ43">
        <f>VLOOKUP(AI43,AE40:AH49,2,FALSE)</f>
        <v>0</v>
      </c>
      <c r="AK43">
        <f>VLOOKUP(AI43,AE40:AH49,3,FALSE)</f>
        <v>0</v>
      </c>
      <c r="AL43">
        <f>VLOOKUP(AI43,AE40:AH49,4,FALSE)</f>
        <v>0</v>
      </c>
    </row>
    <row r="51" spans="6:13">
      <c r="F51" t="s">
        <v>41</v>
      </c>
    </row>
    <row r="52" spans="6:13">
      <c r="F52" t="str">
        <f>AI40</f>
        <v>Alemania</v>
      </c>
      <c r="G52">
        <f>VLOOKUP(F52,$F$16:$M$25,2,FALSE)</f>
        <v>0</v>
      </c>
      <c r="H52">
        <f>VLOOKUP(F52,$F$16:$M$25,3,FALSE)</f>
        <v>0</v>
      </c>
      <c r="I52">
        <f>VLOOKUP(F52,$F$16:$M$25,4,FALSE)</f>
        <v>0</v>
      </c>
      <c r="J52">
        <f>VLOOKUP(F52,$F$16:$M$25,5,FALSE)</f>
        <v>0</v>
      </c>
      <c r="K52">
        <f>VLOOKUP(F52,$F$16:$M$25,6,FALSE)</f>
        <v>0</v>
      </c>
      <c r="L52">
        <f>VLOOKUP(F52,$F$16:$M$25,7,FALSE)</f>
        <v>0</v>
      </c>
      <c r="M52">
        <f>VLOOKUP(F52,$F$16:$M$25,8,FALSE)</f>
        <v>0</v>
      </c>
    </row>
    <row r="53" spans="6:13">
      <c r="F53" t="str">
        <f>AI41</f>
        <v>Australia</v>
      </c>
      <c r="G53">
        <f>VLOOKUP(F53,$F$16:$M$25,2,FALSE)</f>
        <v>0</v>
      </c>
      <c r="H53">
        <f>VLOOKUP(F53,$F$16:$M$25,3,FALSE)</f>
        <v>0</v>
      </c>
      <c r="I53">
        <f>VLOOKUP(F53,$F$16:$M$25,4,FALSE)</f>
        <v>0</v>
      </c>
      <c r="J53">
        <f>VLOOKUP(F53,$F$16:$M$25,5,FALSE)</f>
        <v>0</v>
      </c>
      <c r="K53">
        <f>VLOOKUP(F53,$F$16:$M$25,6,FALSE)</f>
        <v>0</v>
      </c>
      <c r="L53">
        <f>VLOOKUP(F53,$F$16:$M$25,7,FALSE)</f>
        <v>0</v>
      </c>
      <c r="M53">
        <f>VLOOKUP(F53,$F$16:$M$25,8,FALSE)</f>
        <v>0</v>
      </c>
    </row>
    <row r="54" spans="6:13">
      <c r="F54" t="str">
        <f>AI42</f>
        <v>Serbia</v>
      </c>
      <c r="G54">
        <f>VLOOKUP(F54,$F$16:$M$25,2,FALSE)</f>
        <v>0</v>
      </c>
      <c r="H54">
        <f>VLOOKUP(F54,$F$16:$M$25,3,FALSE)</f>
        <v>0</v>
      </c>
      <c r="I54">
        <f>VLOOKUP(F54,$F$16:$M$25,4,FALSE)</f>
        <v>0</v>
      </c>
      <c r="J54">
        <f>VLOOKUP(F54,$F$16:$M$25,5,FALSE)</f>
        <v>0</v>
      </c>
      <c r="K54">
        <f>VLOOKUP(F54,$F$16:$M$25,6,FALSE)</f>
        <v>0</v>
      </c>
      <c r="L54">
        <f>VLOOKUP(F54,$F$16:$M$25,7,FALSE)</f>
        <v>0</v>
      </c>
      <c r="M54">
        <f>VLOOKUP(F54,$F$16:$M$25,8,FALSE)</f>
        <v>0</v>
      </c>
    </row>
    <row r="55" spans="6:13">
      <c r="F55" t="str">
        <f>AI43</f>
        <v>Ghana</v>
      </c>
      <c r="G55">
        <f>VLOOKUP(F55,$F$16:$M$25,2,FALSE)</f>
        <v>0</v>
      </c>
      <c r="H55">
        <f>VLOOKUP(F55,$F$16:$M$25,3,FALSE)</f>
        <v>0</v>
      </c>
      <c r="I55">
        <f>VLOOKUP(F55,$F$16:$M$25,4,FALSE)</f>
        <v>0</v>
      </c>
      <c r="J55">
        <f>VLOOKUP(F55,$F$16:$M$25,5,FALSE)</f>
        <v>0</v>
      </c>
      <c r="K55">
        <f>VLOOKUP(F55,$F$16:$M$25,6,FALSE)</f>
        <v>0</v>
      </c>
      <c r="L55">
        <f>VLOOKUP(F55,$F$16:$M$25,7,FALSE)</f>
        <v>0</v>
      </c>
      <c r="M55">
        <f>VLOOKUP(F55,$F$16:$M$25,8,FALSE)</f>
        <v>0</v>
      </c>
    </row>
  </sheetData>
  <sheetProtection sheet="1" objects="1" scenarios="1"/>
  <mergeCells count="1">
    <mergeCell ref="A2:E2"/>
  </mergeCells>
  <phoneticPr fontId="3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2"/>
  <dimension ref="A1:L30"/>
  <sheetViews>
    <sheetView showGridLines="0" showRowColHeaders="0" showOutlineSymbols="0" workbookViewId="0">
      <selection activeCell="F30" sqref="F30:G30"/>
    </sheetView>
  </sheetViews>
  <sheetFormatPr baseColWidth="10" defaultRowHeight="12.75"/>
  <cols>
    <col min="1" max="16384" width="11.42578125" style="91"/>
  </cols>
  <sheetData>
    <row r="1" spans="1:12" ht="32.25">
      <c r="A1" s="213" t="s">
        <v>121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</row>
    <row r="3" spans="1:12">
      <c r="A3" s="212" t="s">
        <v>127</v>
      </c>
      <c r="B3" s="212"/>
      <c r="C3" s="212"/>
      <c r="D3" s="212" t="s">
        <v>129</v>
      </c>
      <c r="E3" s="212"/>
      <c r="F3" s="212"/>
      <c r="G3" s="212" t="s">
        <v>128</v>
      </c>
      <c r="H3" s="212"/>
      <c r="I3" s="212"/>
      <c r="J3" s="212" t="s">
        <v>130</v>
      </c>
      <c r="K3" s="212"/>
      <c r="L3" s="212"/>
    </row>
    <row r="12" spans="1:12">
      <c r="A12" s="212" t="s">
        <v>127</v>
      </c>
      <c r="B12" s="212"/>
      <c r="C12" s="212"/>
      <c r="D12" s="212" t="s">
        <v>131</v>
      </c>
      <c r="E12" s="212"/>
      <c r="F12" s="212"/>
      <c r="G12" s="212" t="s">
        <v>132</v>
      </c>
      <c r="H12" s="212"/>
      <c r="I12" s="212"/>
      <c r="J12" s="212" t="s">
        <v>133</v>
      </c>
      <c r="K12" s="212"/>
      <c r="L12" s="212"/>
    </row>
    <row r="17" spans="1:12">
      <c r="D17" s="212"/>
      <c r="E17" s="212"/>
      <c r="F17" s="212"/>
    </row>
    <row r="21" spans="1:12">
      <c r="A21" s="212"/>
      <c r="B21" s="212"/>
      <c r="C21" s="212"/>
      <c r="D21" s="212" t="s">
        <v>134</v>
      </c>
      <c r="E21" s="212"/>
      <c r="F21" s="212"/>
      <c r="G21" s="212" t="s">
        <v>135</v>
      </c>
      <c r="H21" s="212"/>
      <c r="I21" s="212"/>
      <c r="J21" s="212"/>
      <c r="K21" s="212"/>
      <c r="L21" s="212"/>
    </row>
    <row r="30" spans="1:12">
      <c r="F30" s="211" t="s">
        <v>78</v>
      </c>
      <c r="G30" s="211"/>
    </row>
  </sheetData>
  <sheetProtection sheet="1" objects="1" scenarios="1"/>
  <mergeCells count="15">
    <mergeCell ref="A3:C3"/>
    <mergeCell ref="A1:L1"/>
    <mergeCell ref="A12:C12"/>
    <mergeCell ref="A21:C21"/>
    <mergeCell ref="D12:F12"/>
    <mergeCell ref="D21:F21"/>
    <mergeCell ref="D3:F3"/>
    <mergeCell ref="G3:I3"/>
    <mergeCell ref="D17:F17"/>
    <mergeCell ref="F30:G30"/>
    <mergeCell ref="J3:L3"/>
    <mergeCell ref="G12:I12"/>
    <mergeCell ref="G21:I21"/>
    <mergeCell ref="J12:L12"/>
    <mergeCell ref="J21:L21"/>
  </mergeCells>
  <phoneticPr fontId="31" type="noConversion"/>
  <hyperlinks>
    <hyperlink ref="F30:G30" location="Menu!A1" display="Menu Principal"/>
  </hyperlinks>
  <pageMargins left="0.75" right="0.75" top="1" bottom="1" header="0" footer="0"/>
  <pageSetup paperSize="9" orientation="portrait" horizontalDpi="300" verticalDpi="30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10"/>
  <dimension ref="A2:AL55"/>
  <sheetViews>
    <sheetView workbookViewId="0">
      <pane xSplit="5" topLeftCell="F1" activePane="topRight" state="frozen"/>
      <selection activeCell="O28" sqref="O28"/>
      <selection pane="topRight" activeCell="F3" sqref="F3"/>
    </sheetView>
  </sheetViews>
  <sheetFormatPr baseColWidth="10" defaultColWidth="3.7109375" defaultRowHeight="12.75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>
      <c r="A2" s="267" t="s">
        <v>42</v>
      </c>
      <c r="B2" s="267"/>
      <c r="C2" s="267"/>
      <c r="D2" s="267"/>
      <c r="E2" s="267"/>
      <c r="G2" t="str">
        <f>IF('- E -'!U7&lt;&gt;"",'- E -'!U7,"")</f>
        <v>Holanda</v>
      </c>
      <c r="N2" t="str">
        <f>IF('- E -'!U9&lt;&gt;"",'- E -'!U9,"")</f>
        <v>Dinamarca</v>
      </c>
      <c r="U2" t="str">
        <f>IF('- E -'!U11&lt;&gt;"",'- E -'!U11,"")</f>
        <v>Japón</v>
      </c>
      <c r="AB2" t="str">
        <f>IF('- E -'!U13&lt;&gt;"",'- E -'!U13,"")</f>
        <v>Camerún</v>
      </c>
    </row>
    <row r="3" spans="1:36">
      <c r="F3" t="s">
        <v>98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>
      <c r="A4" s="2" t="str">
        <f>'- E -'!B6</f>
        <v>Holanda</v>
      </c>
      <c r="B4" s="1" t="str">
        <f>IF('- E -'!C6&lt;&gt;"",'- E -'!C6,"")</f>
        <v/>
      </c>
      <c r="C4" s="1" t="str">
        <f>'- E -'!D6</f>
        <v>-</v>
      </c>
      <c r="D4" s="1" t="str">
        <f>IF('- E -'!E6&lt;&gt;"",'- E -'!E6,"")</f>
        <v/>
      </c>
      <c r="E4" s="3" t="str">
        <f>'- E -'!F6</f>
        <v>Dinamarca</v>
      </c>
      <c r="F4" s="1">
        <f>COUNTBLANK('- E -'!C6:'- E -'!E6)</f>
        <v>2</v>
      </c>
      <c r="G4">
        <f t="shared" ref="G4:G9" si="0">IF(AND(F4=0,OR($A4=$G$2,$E4=$G$2)),1,0)</f>
        <v>0</v>
      </c>
      <c r="H4">
        <f t="shared" ref="H4:H9" si="1">IF(AND(F4=0,OR(AND($A4=$G$2,$B4&gt;$D4),AND($E4=$G$2,$D4&gt;$B4))),1,0)</f>
        <v>0</v>
      </c>
      <c r="I4">
        <f t="shared" ref="I4:I9" si="2">IF(AND(F4=0,G4=1,$B4=$D4),1,0)</f>
        <v>0</v>
      </c>
      <c r="J4">
        <f t="shared" ref="J4:J9" si="3">IF(AND(F4=0,OR(AND($A4=$G$2,$B4&lt;$D4),AND($E4=$G$2,$D4&lt;$B4))),1,0)</f>
        <v>0</v>
      </c>
      <c r="K4">
        <f t="shared" ref="K4:K9" si="4">IF(F4&gt;0,0,IF($A4=$G$2,$B4,IF($E4=$G$2,$D4,0)))</f>
        <v>0</v>
      </c>
      <c r="L4">
        <f t="shared" ref="L4:L9" si="5">IF(F4&gt;0,0,IF($A4=$G$2,$D4,IF($E4=$G$2,$B4,0)))</f>
        <v>0</v>
      </c>
      <c r="N4">
        <f t="shared" ref="N4:N9" si="6">IF(AND(F4=0,OR($A4=$N$2,$E4=$N$2)),1,0)</f>
        <v>0</v>
      </c>
      <c r="O4">
        <f t="shared" ref="O4:O9" si="7">IF(AND(F4=0,OR(AND($A4=$N$2,$B4&gt;$D4),AND($E4=$N$2,$D4&gt;$B4))),1,0)</f>
        <v>0</v>
      </c>
      <c r="P4">
        <f t="shared" ref="P4:P9" si="8">IF(AND(F4=0,N4=1,$B4=$D4),1,0)</f>
        <v>0</v>
      </c>
      <c r="Q4">
        <f t="shared" ref="Q4:Q9" si="9">IF(AND(F4=0,OR(AND($A4=$N$2,$B4&lt;$D4),AND($E4=$N$2,$D4&lt;$B4))),1,0)</f>
        <v>0</v>
      </c>
      <c r="R4">
        <f t="shared" ref="R4:R9" si="10">IF(F4&gt;0,0,IF($A4=$N$2,$B4,IF($E4=$N$2,$D4,0)))</f>
        <v>0</v>
      </c>
      <c r="S4">
        <f t="shared" ref="S4:S9" si="11">IF(F4&gt;0,0,IF($A4=$N$2,$D4,IF($E4=$N$2,$B4,0)))</f>
        <v>0</v>
      </c>
      <c r="U4">
        <f t="shared" ref="U4:U9" si="12">IF(AND(F4=0,OR($A4=$U$2,$E4=$U$2)),1,0)</f>
        <v>0</v>
      </c>
      <c r="V4">
        <f t="shared" ref="V4:V9" si="13">IF(AND(F4=0,OR(AND($A4=$U$2,$B4&gt;$D4),AND($E4=$U$2,$D4&gt;$B4))),1,0)</f>
        <v>0</v>
      </c>
      <c r="W4">
        <f t="shared" ref="W4:W9" si="14">IF(AND(F4=0,U4=1,$B4=$D4),1,0)</f>
        <v>0</v>
      </c>
      <c r="X4">
        <f t="shared" ref="X4:X9" si="15">IF(AND(F4=0,OR(AND($A4=$U$2,$B4&lt;$D4),AND($E4=$U$2,$D4&lt;$B4))),1,0)</f>
        <v>0</v>
      </c>
      <c r="Y4">
        <f t="shared" ref="Y4:Y9" si="16">IF(F4&gt;0,0,IF($A4=$U$2,$B4,IF($E4=$U$2,$D4,0)))</f>
        <v>0</v>
      </c>
      <c r="Z4">
        <f t="shared" ref="Z4:Z9" si="17">IF(F4&gt;0,0,IF($A4=$U$2,$D4,IF($E4=$U$2,$B4,0)))</f>
        <v>0</v>
      </c>
      <c r="AB4">
        <f t="shared" ref="AB4:AB9" si="18">IF(AND(F4=0,OR($A4=$AB$2,$E4=$AB$2)),1,0)</f>
        <v>0</v>
      </c>
      <c r="AC4">
        <f t="shared" ref="AC4:AC9" si="19">IF(AND(F4=0,OR(AND($A4=$AB$2,$B4&gt;$D4),AND($E4=$AB$2,$D4&gt;$B4))),1,0)</f>
        <v>0</v>
      </c>
      <c r="AD4">
        <f t="shared" ref="AD4:AD9" si="20">IF(AND(F4=0,AB4=1,$B4=$D4),1,0)</f>
        <v>0</v>
      </c>
      <c r="AE4">
        <f t="shared" ref="AE4:AE9" si="21">IF(AND(F4=0,OR(AND($A4=$AB$2,$B4&lt;$D4),AND($E4=$AB$2,$D4&lt;$B4))),1,0)</f>
        <v>0</v>
      </c>
      <c r="AF4">
        <f t="shared" ref="AF4:AF9" si="22">IF(F4&gt;0,0,IF($A4=$AB$2,$B4,IF($E4=$AB$2,$D4,0)))</f>
        <v>0</v>
      </c>
      <c r="AG4">
        <f t="shared" ref="AG4:AG9" si="23">IF(F4&gt;0,0,IF($A4=$AB$2,$D4,IF($E4=$AB$2,$B4,0)))</f>
        <v>0</v>
      </c>
    </row>
    <row r="5" spans="1:36">
      <c r="A5" s="2" t="str">
        <f>'- E -'!B7</f>
        <v>Japón</v>
      </c>
      <c r="B5" s="1" t="str">
        <f>IF('- E -'!C7&lt;&gt;"",'- E -'!C7,"")</f>
        <v/>
      </c>
      <c r="C5" s="1" t="str">
        <f>'- E -'!D7</f>
        <v>-</v>
      </c>
      <c r="D5" s="1" t="str">
        <f>IF('- E -'!E7&lt;&gt;"",'- E -'!E7,"")</f>
        <v/>
      </c>
      <c r="E5" s="3" t="str">
        <f>'- E -'!F7</f>
        <v>Camerún</v>
      </c>
      <c r="F5" s="1">
        <f>COUNTBLANK('- E -'!C7:'- E -'!E7)</f>
        <v>2</v>
      </c>
      <c r="G5">
        <f t="shared" si="0"/>
        <v>0</v>
      </c>
      <c r="H5">
        <f t="shared" si="1"/>
        <v>0</v>
      </c>
      <c r="I5">
        <f t="shared" si="2"/>
        <v>0</v>
      </c>
      <c r="J5">
        <f t="shared" si="3"/>
        <v>0</v>
      </c>
      <c r="K5">
        <f t="shared" si="4"/>
        <v>0</v>
      </c>
      <c r="L5">
        <f t="shared" si="5"/>
        <v>0</v>
      </c>
      <c r="N5">
        <f t="shared" si="6"/>
        <v>0</v>
      </c>
      <c r="O5">
        <f t="shared" si="7"/>
        <v>0</v>
      </c>
      <c r="P5">
        <f t="shared" si="8"/>
        <v>0</v>
      </c>
      <c r="Q5">
        <f t="shared" si="9"/>
        <v>0</v>
      </c>
      <c r="R5">
        <f t="shared" si="10"/>
        <v>0</v>
      </c>
      <c r="S5">
        <f t="shared" si="11"/>
        <v>0</v>
      </c>
      <c r="U5">
        <f t="shared" si="12"/>
        <v>0</v>
      </c>
      <c r="V5">
        <f t="shared" si="13"/>
        <v>0</v>
      </c>
      <c r="W5">
        <f t="shared" si="14"/>
        <v>0</v>
      </c>
      <c r="X5">
        <f t="shared" si="15"/>
        <v>0</v>
      </c>
      <c r="Y5">
        <f t="shared" si="16"/>
        <v>0</v>
      </c>
      <c r="Z5">
        <f t="shared" si="17"/>
        <v>0</v>
      </c>
      <c r="AB5">
        <f t="shared" si="18"/>
        <v>0</v>
      </c>
      <c r="AC5">
        <f t="shared" si="19"/>
        <v>0</v>
      </c>
      <c r="AD5">
        <f t="shared" si="20"/>
        <v>0</v>
      </c>
      <c r="AE5">
        <f t="shared" si="21"/>
        <v>0</v>
      </c>
      <c r="AF5">
        <f t="shared" si="22"/>
        <v>0</v>
      </c>
      <c r="AG5">
        <f t="shared" si="23"/>
        <v>0</v>
      </c>
    </row>
    <row r="6" spans="1:36">
      <c r="A6" s="2" t="str">
        <f>'- E -'!B8</f>
        <v>Holanda</v>
      </c>
      <c r="B6" s="1" t="str">
        <f>IF('- E -'!C8&lt;&gt;"",'- E -'!C8,"")</f>
        <v/>
      </c>
      <c r="C6" s="1" t="str">
        <f>'- E -'!D8</f>
        <v>-</v>
      </c>
      <c r="D6" s="1" t="str">
        <f>IF('- E -'!E8&lt;&gt;"",'- E -'!E8,"")</f>
        <v/>
      </c>
      <c r="E6" s="3" t="str">
        <f>'- E -'!F8</f>
        <v>Japón</v>
      </c>
      <c r="F6" s="1">
        <f>COUNTBLANK('- E -'!C8:'- E -'!E8)</f>
        <v>2</v>
      </c>
      <c r="G6">
        <f t="shared" si="0"/>
        <v>0</v>
      </c>
      <c r="H6">
        <f t="shared" si="1"/>
        <v>0</v>
      </c>
      <c r="I6">
        <f t="shared" si="2"/>
        <v>0</v>
      </c>
      <c r="J6">
        <f t="shared" si="3"/>
        <v>0</v>
      </c>
      <c r="K6">
        <f t="shared" si="4"/>
        <v>0</v>
      </c>
      <c r="L6">
        <f t="shared" si="5"/>
        <v>0</v>
      </c>
      <c r="N6">
        <f t="shared" si="6"/>
        <v>0</v>
      </c>
      <c r="O6">
        <f t="shared" si="7"/>
        <v>0</v>
      </c>
      <c r="P6">
        <f t="shared" si="8"/>
        <v>0</v>
      </c>
      <c r="Q6">
        <f t="shared" si="9"/>
        <v>0</v>
      </c>
      <c r="R6">
        <f t="shared" si="10"/>
        <v>0</v>
      </c>
      <c r="S6">
        <f t="shared" si="11"/>
        <v>0</v>
      </c>
      <c r="U6">
        <f t="shared" si="12"/>
        <v>0</v>
      </c>
      <c r="V6">
        <f t="shared" si="13"/>
        <v>0</v>
      </c>
      <c r="W6">
        <f t="shared" si="14"/>
        <v>0</v>
      </c>
      <c r="X6">
        <f t="shared" si="15"/>
        <v>0</v>
      </c>
      <c r="Y6">
        <f t="shared" si="16"/>
        <v>0</v>
      </c>
      <c r="Z6">
        <f t="shared" si="17"/>
        <v>0</v>
      </c>
      <c r="AB6">
        <f t="shared" si="18"/>
        <v>0</v>
      </c>
      <c r="AC6">
        <f t="shared" si="19"/>
        <v>0</v>
      </c>
      <c r="AD6">
        <f t="shared" si="20"/>
        <v>0</v>
      </c>
      <c r="AE6">
        <f t="shared" si="21"/>
        <v>0</v>
      </c>
      <c r="AF6">
        <f t="shared" si="22"/>
        <v>0</v>
      </c>
      <c r="AG6">
        <f t="shared" si="23"/>
        <v>0</v>
      </c>
    </row>
    <row r="7" spans="1:36">
      <c r="A7" s="2" t="str">
        <f>'- E -'!B9</f>
        <v>Camerún</v>
      </c>
      <c r="B7" s="1" t="str">
        <f>IF('- E -'!C9&lt;&gt;"",'- E -'!C9,"")</f>
        <v/>
      </c>
      <c r="C7" s="1" t="str">
        <f>'- E -'!D9</f>
        <v>-</v>
      </c>
      <c r="D7" s="1" t="str">
        <f>IF('- E -'!E9&lt;&gt;"",'- E -'!E9,"")</f>
        <v/>
      </c>
      <c r="E7" s="3" t="str">
        <f>'- E -'!F9</f>
        <v>Dinamarca</v>
      </c>
      <c r="F7" s="1">
        <f>COUNTBLANK('- E -'!C9:'- E -'!E9)</f>
        <v>2</v>
      </c>
      <c r="G7">
        <f t="shared" si="0"/>
        <v>0</v>
      </c>
      <c r="H7">
        <f t="shared" si="1"/>
        <v>0</v>
      </c>
      <c r="I7">
        <f t="shared" si="2"/>
        <v>0</v>
      </c>
      <c r="J7">
        <f t="shared" si="3"/>
        <v>0</v>
      </c>
      <c r="K7">
        <f t="shared" si="4"/>
        <v>0</v>
      </c>
      <c r="L7">
        <f t="shared" si="5"/>
        <v>0</v>
      </c>
      <c r="N7">
        <f t="shared" si="6"/>
        <v>0</v>
      </c>
      <c r="O7">
        <f t="shared" si="7"/>
        <v>0</v>
      </c>
      <c r="P7">
        <f t="shared" si="8"/>
        <v>0</v>
      </c>
      <c r="Q7">
        <f t="shared" si="9"/>
        <v>0</v>
      </c>
      <c r="R7">
        <f t="shared" si="10"/>
        <v>0</v>
      </c>
      <c r="S7">
        <f t="shared" si="11"/>
        <v>0</v>
      </c>
      <c r="U7">
        <f t="shared" si="12"/>
        <v>0</v>
      </c>
      <c r="V7">
        <f t="shared" si="13"/>
        <v>0</v>
      </c>
      <c r="W7">
        <f t="shared" si="14"/>
        <v>0</v>
      </c>
      <c r="X7">
        <f t="shared" si="15"/>
        <v>0</v>
      </c>
      <c r="Y7">
        <f t="shared" si="16"/>
        <v>0</v>
      </c>
      <c r="Z7">
        <f t="shared" si="17"/>
        <v>0</v>
      </c>
      <c r="AB7">
        <f t="shared" si="18"/>
        <v>0</v>
      </c>
      <c r="AC7">
        <f t="shared" si="19"/>
        <v>0</v>
      </c>
      <c r="AD7">
        <f t="shared" si="20"/>
        <v>0</v>
      </c>
      <c r="AE7">
        <f t="shared" si="21"/>
        <v>0</v>
      </c>
      <c r="AF7">
        <f t="shared" si="22"/>
        <v>0</v>
      </c>
      <c r="AG7">
        <f t="shared" si="23"/>
        <v>0</v>
      </c>
    </row>
    <row r="8" spans="1:36">
      <c r="A8" s="2" t="str">
        <f>'- E -'!B10</f>
        <v>Dinamarca</v>
      </c>
      <c r="B8" s="1" t="str">
        <f>IF('- E -'!C10&lt;&gt;"",'- E -'!C10,"")</f>
        <v/>
      </c>
      <c r="C8" s="1" t="str">
        <f>'- E -'!D10</f>
        <v>-</v>
      </c>
      <c r="D8" s="1" t="str">
        <f>IF('- E -'!E10&lt;&gt;"",'- E -'!E10,"")</f>
        <v/>
      </c>
      <c r="E8" s="3" t="str">
        <f>'- E -'!F10</f>
        <v>Japón</v>
      </c>
      <c r="F8" s="1">
        <f>COUNTBLANK('- E -'!C10:'- E -'!E10)</f>
        <v>2</v>
      </c>
      <c r="G8">
        <f t="shared" si="0"/>
        <v>0</v>
      </c>
      <c r="H8">
        <f t="shared" si="1"/>
        <v>0</v>
      </c>
      <c r="I8">
        <f t="shared" si="2"/>
        <v>0</v>
      </c>
      <c r="J8">
        <f t="shared" si="3"/>
        <v>0</v>
      </c>
      <c r="K8">
        <f t="shared" si="4"/>
        <v>0</v>
      </c>
      <c r="L8">
        <f t="shared" si="5"/>
        <v>0</v>
      </c>
      <c r="N8">
        <f t="shared" si="6"/>
        <v>0</v>
      </c>
      <c r="O8">
        <f t="shared" si="7"/>
        <v>0</v>
      </c>
      <c r="P8">
        <f t="shared" si="8"/>
        <v>0</v>
      </c>
      <c r="Q8">
        <f t="shared" si="9"/>
        <v>0</v>
      </c>
      <c r="R8">
        <f t="shared" si="10"/>
        <v>0</v>
      </c>
      <c r="S8">
        <f t="shared" si="11"/>
        <v>0</v>
      </c>
      <c r="U8">
        <f t="shared" si="12"/>
        <v>0</v>
      </c>
      <c r="V8">
        <f t="shared" si="13"/>
        <v>0</v>
      </c>
      <c r="W8">
        <f t="shared" si="14"/>
        <v>0</v>
      </c>
      <c r="X8">
        <f t="shared" si="15"/>
        <v>0</v>
      </c>
      <c r="Y8">
        <f t="shared" si="16"/>
        <v>0</v>
      </c>
      <c r="Z8">
        <f t="shared" si="17"/>
        <v>0</v>
      </c>
      <c r="AB8">
        <f t="shared" si="18"/>
        <v>0</v>
      </c>
      <c r="AC8">
        <f t="shared" si="19"/>
        <v>0</v>
      </c>
      <c r="AD8">
        <f t="shared" si="20"/>
        <v>0</v>
      </c>
      <c r="AE8">
        <f t="shared" si="21"/>
        <v>0</v>
      </c>
      <c r="AF8">
        <f t="shared" si="22"/>
        <v>0</v>
      </c>
      <c r="AG8">
        <f t="shared" si="23"/>
        <v>0</v>
      </c>
    </row>
    <row r="9" spans="1:36">
      <c r="A9" s="2" t="str">
        <f>'- E -'!B11</f>
        <v>Camerún</v>
      </c>
      <c r="B9" s="1" t="str">
        <f>IF('- E -'!C11&lt;&gt;"",'- E -'!C11,"")</f>
        <v/>
      </c>
      <c r="C9" s="1" t="str">
        <f>'- E -'!D11</f>
        <v>-</v>
      </c>
      <c r="D9" s="1" t="str">
        <f>IF('- E -'!E11&lt;&gt;"",'- E -'!E11,"")</f>
        <v/>
      </c>
      <c r="E9" s="3" t="str">
        <f>'- E -'!F11</f>
        <v>Holanda</v>
      </c>
      <c r="F9" s="1">
        <f>COUNTBLANK('- E -'!C11:'- E -'!E11)</f>
        <v>2</v>
      </c>
      <c r="G9">
        <f t="shared" si="0"/>
        <v>0</v>
      </c>
      <c r="H9">
        <f t="shared" si="1"/>
        <v>0</v>
      </c>
      <c r="I9">
        <f t="shared" si="2"/>
        <v>0</v>
      </c>
      <c r="J9">
        <f t="shared" si="3"/>
        <v>0</v>
      </c>
      <c r="K9">
        <f t="shared" si="4"/>
        <v>0</v>
      </c>
      <c r="L9">
        <f t="shared" si="5"/>
        <v>0</v>
      </c>
      <c r="N9">
        <f t="shared" si="6"/>
        <v>0</v>
      </c>
      <c r="O9">
        <f t="shared" si="7"/>
        <v>0</v>
      </c>
      <c r="P9">
        <f t="shared" si="8"/>
        <v>0</v>
      </c>
      <c r="Q9">
        <f t="shared" si="9"/>
        <v>0</v>
      </c>
      <c r="R9">
        <f t="shared" si="10"/>
        <v>0</v>
      </c>
      <c r="S9">
        <f t="shared" si="11"/>
        <v>0</v>
      </c>
      <c r="U9">
        <f t="shared" si="12"/>
        <v>0</v>
      </c>
      <c r="V9">
        <f t="shared" si="13"/>
        <v>0</v>
      </c>
      <c r="W9">
        <f t="shared" si="14"/>
        <v>0</v>
      </c>
      <c r="X9">
        <f t="shared" si="15"/>
        <v>0</v>
      </c>
      <c r="Y9">
        <f t="shared" si="16"/>
        <v>0</v>
      </c>
      <c r="Z9">
        <f t="shared" si="17"/>
        <v>0</v>
      </c>
      <c r="AB9">
        <f t="shared" si="18"/>
        <v>0</v>
      </c>
      <c r="AC9">
        <f t="shared" si="19"/>
        <v>0</v>
      </c>
      <c r="AD9">
        <f t="shared" si="20"/>
        <v>0</v>
      </c>
      <c r="AE9">
        <f t="shared" si="21"/>
        <v>0</v>
      </c>
      <c r="AF9">
        <f t="shared" si="22"/>
        <v>0</v>
      </c>
      <c r="AG9">
        <f t="shared" si="23"/>
        <v>0</v>
      </c>
    </row>
    <row r="10" spans="1:36">
      <c r="G10">
        <f t="shared" ref="G10:L10" si="24">SUM(G4:G9)</f>
        <v>0</v>
      </c>
      <c r="H10">
        <f t="shared" si="24"/>
        <v>0</v>
      </c>
      <c r="I10">
        <f t="shared" si="24"/>
        <v>0</v>
      </c>
      <c r="J10">
        <f t="shared" si="24"/>
        <v>0</v>
      </c>
      <c r="K10">
        <f t="shared" si="24"/>
        <v>0</v>
      </c>
      <c r="L10">
        <f t="shared" si="24"/>
        <v>0</v>
      </c>
      <c r="M10">
        <f>H10*3+I10</f>
        <v>0</v>
      </c>
      <c r="N10">
        <f t="shared" ref="N10:S10" si="25">SUM(N4:N9)</f>
        <v>0</v>
      </c>
      <c r="O10">
        <f t="shared" si="25"/>
        <v>0</v>
      </c>
      <c r="P10">
        <f t="shared" si="25"/>
        <v>0</v>
      </c>
      <c r="Q10">
        <f t="shared" si="25"/>
        <v>0</v>
      </c>
      <c r="R10">
        <f t="shared" si="25"/>
        <v>0</v>
      </c>
      <c r="S10">
        <f t="shared" si="25"/>
        <v>0</v>
      </c>
      <c r="T10">
        <f>O10*3+P10</f>
        <v>0</v>
      </c>
      <c r="U10">
        <f t="shared" ref="U10:Z10" si="26">SUM(U4:U9)</f>
        <v>0</v>
      </c>
      <c r="V10">
        <f t="shared" si="26"/>
        <v>0</v>
      </c>
      <c r="W10">
        <f t="shared" si="26"/>
        <v>0</v>
      </c>
      <c r="X10">
        <f t="shared" si="26"/>
        <v>0</v>
      </c>
      <c r="Y10">
        <f t="shared" si="26"/>
        <v>0</v>
      </c>
      <c r="Z10">
        <f t="shared" si="26"/>
        <v>0</v>
      </c>
      <c r="AA10">
        <f>V10*3+W10</f>
        <v>0</v>
      </c>
      <c r="AB10">
        <f t="shared" ref="AB10:AG10" si="27">SUM(AB4:AB9)</f>
        <v>0</v>
      </c>
      <c r="AC10">
        <f t="shared" si="27"/>
        <v>0</v>
      </c>
      <c r="AD10">
        <f t="shared" si="27"/>
        <v>0</v>
      </c>
      <c r="AE10">
        <f t="shared" si="27"/>
        <v>0</v>
      </c>
      <c r="AF10">
        <f t="shared" si="27"/>
        <v>0</v>
      </c>
      <c r="AG10">
        <f t="shared" si="27"/>
        <v>0</v>
      </c>
      <c r="AH10">
        <f>AC10*3+AD10</f>
        <v>0</v>
      </c>
    </row>
    <row r="14" spans="1:36">
      <c r="F14" t="s">
        <v>40</v>
      </c>
    </row>
    <row r="15" spans="1:36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>
      <c r="F16" t="str">
        <f>G2</f>
        <v>Holanda</v>
      </c>
      <c r="G16">
        <f t="shared" ref="G16:M16" si="28">G10</f>
        <v>0</v>
      </c>
      <c r="H16">
        <f t="shared" si="28"/>
        <v>0</v>
      </c>
      <c r="I16">
        <f t="shared" si="28"/>
        <v>0</v>
      </c>
      <c r="J16">
        <f t="shared" si="28"/>
        <v>0</v>
      </c>
      <c r="K16">
        <f t="shared" si="28"/>
        <v>0</v>
      </c>
      <c r="L16">
        <f t="shared" si="28"/>
        <v>0</v>
      </c>
      <c r="M16">
        <f t="shared" si="28"/>
        <v>0</v>
      </c>
      <c r="O16" t="str">
        <f>IF($M16&gt;=$M17,$F16,$F17)</f>
        <v>Holanda</v>
      </c>
      <c r="P16">
        <f>VLOOKUP(O16,$F$16:$M$25,8,FALSE)</f>
        <v>0</v>
      </c>
      <c r="S16" t="str">
        <f>IF($P16&gt;=$P18,$O16,$O18)</f>
        <v>Holanda</v>
      </c>
      <c r="T16">
        <f>VLOOKUP(S16,$O$16:$P$25,2,FALSE)</f>
        <v>0</v>
      </c>
      <c r="W16" t="str">
        <f>IF($T16&gt;=$T19,$S16,$S19)</f>
        <v>Holanda</v>
      </c>
      <c r="X16">
        <f>VLOOKUP(W16,$S$16:$T$25,2,FALSE)</f>
        <v>0</v>
      </c>
      <c r="AA16" t="str">
        <f>W16</f>
        <v>Holanda</v>
      </c>
      <c r="AB16">
        <f>VLOOKUP(AA16,W16:X25,2,FALSE)</f>
        <v>0</v>
      </c>
      <c r="AE16" t="str">
        <f>AA16</f>
        <v>Holanda</v>
      </c>
      <c r="AF16">
        <f>VLOOKUP(AE16,AA16:AB25,2,FALSE)</f>
        <v>0</v>
      </c>
      <c r="AI16" t="str">
        <f>AE16</f>
        <v>Holanda</v>
      </c>
      <c r="AJ16">
        <f>VLOOKUP(AI16,AE16:AF25,2,FALSE)</f>
        <v>0</v>
      </c>
    </row>
    <row r="17" spans="6:37">
      <c r="F17" t="str">
        <f>N2</f>
        <v>Dinamarca</v>
      </c>
      <c r="G17">
        <f t="shared" ref="G17:M17" si="29">N10</f>
        <v>0</v>
      </c>
      <c r="H17">
        <f t="shared" si="29"/>
        <v>0</v>
      </c>
      <c r="I17">
        <f t="shared" si="29"/>
        <v>0</v>
      </c>
      <c r="J17">
        <f t="shared" si="29"/>
        <v>0</v>
      </c>
      <c r="K17">
        <f t="shared" si="29"/>
        <v>0</v>
      </c>
      <c r="L17">
        <f t="shared" si="29"/>
        <v>0</v>
      </c>
      <c r="M17">
        <f t="shared" si="29"/>
        <v>0</v>
      </c>
      <c r="O17" t="str">
        <f>IF($M17&lt;=$M16,$F17,$F16)</f>
        <v>Dinamarca</v>
      </c>
      <c r="P17">
        <f>VLOOKUP(O17,$F$16:$M$25,8,FALSE)</f>
        <v>0</v>
      </c>
      <c r="S17" t="str">
        <f>O17</f>
        <v>Dinamarca</v>
      </c>
      <c r="T17">
        <f>VLOOKUP(S17,$O$16:$P$25,2,FALSE)</f>
        <v>0</v>
      </c>
      <c r="W17" t="str">
        <f>S17</f>
        <v>Dinamarca</v>
      </c>
      <c r="X17">
        <f>VLOOKUP(W17,$S$16:$T$25,2,FALSE)</f>
        <v>0</v>
      </c>
      <c r="AA17" t="str">
        <f>IF(X17&gt;=X18,W17,W18)</f>
        <v>Dinamarca</v>
      </c>
      <c r="AB17">
        <f>VLOOKUP(AA17,W16:X25,2,FALSE)</f>
        <v>0</v>
      </c>
      <c r="AE17" t="str">
        <f>IF(AB17&gt;=AB19,AA17,AA19)</f>
        <v>Dinamarca</v>
      </c>
      <c r="AF17">
        <f>VLOOKUP(AE17,AA16:AB25,2,FALSE)</f>
        <v>0</v>
      </c>
      <c r="AI17" t="str">
        <f>AE17</f>
        <v>Dinamarca</v>
      </c>
      <c r="AJ17">
        <f>VLOOKUP(AI17,AE16:AF25,2,FALSE)</f>
        <v>0</v>
      </c>
    </row>
    <row r="18" spans="6:37">
      <c r="F18" t="str">
        <f>U2</f>
        <v>Japón</v>
      </c>
      <c r="G18">
        <f t="shared" ref="G18:M18" si="30">U10</f>
        <v>0</v>
      </c>
      <c r="H18">
        <f t="shared" si="30"/>
        <v>0</v>
      </c>
      <c r="I18">
        <f t="shared" si="30"/>
        <v>0</v>
      </c>
      <c r="J18">
        <f t="shared" si="30"/>
        <v>0</v>
      </c>
      <c r="K18">
        <f t="shared" si="30"/>
        <v>0</v>
      </c>
      <c r="L18">
        <f t="shared" si="30"/>
        <v>0</v>
      </c>
      <c r="M18">
        <f t="shared" si="30"/>
        <v>0</v>
      </c>
      <c r="O18" t="str">
        <f>F18</f>
        <v>Japón</v>
      </c>
      <c r="P18">
        <f>VLOOKUP(O18,$F$16:$M$25,8,FALSE)</f>
        <v>0</v>
      </c>
      <c r="S18" t="str">
        <f>IF($P18&lt;=$P16,$O18,$O16)</f>
        <v>Japón</v>
      </c>
      <c r="T18">
        <f>VLOOKUP(S18,$O$16:$P$25,2,FALSE)</f>
        <v>0</v>
      </c>
      <c r="W18" t="str">
        <f>S18</f>
        <v>Japón</v>
      </c>
      <c r="X18">
        <f>VLOOKUP(W18,$S$16:$T$25,2,FALSE)</f>
        <v>0</v>
      </c>
      <c r="AA18" t="str">
        <f>IF(X18&lt;=X17,W18,W17)</f>
        <v>Japón</v>
      </c>
      <c r="AB18">
        <f>VLOOKUP(AA18,W16:X25,2,FALSE)</f>
        <v>0</v>
      </c>
      <c r="AE18" t="str">
        <f>AA18</f>
        <v>Japón</v>
      </c>
      <c r="AF18">
        <f>VLOOKUP(AE18,AA16:AB25,2,FALSE)</f>
        <v>0</v>
      </c>
      <c r="AI18" t="str">
        <f>IF(AF18&gt;=AF19,AE18,AE19)</f>
        <v>Japón</v>
      </c>
      <c r="AJ18">
        <f>VLOOKUP(AI18,AE16:AF25,2,FALSE)</f>
        <v>0</v>
      </c>
    </row>
    <row r="19" spans="6:37">
      <c r="F19" t="str">
        <f>AB2</f>
        <v>Camerún</v>
      </c>
      <c r="G19">
        <f t="shared" ref="G19:M19" si="31">AB10</f>
        <v>0</v>
      </c>
      <c r="H19">
        <f t="shared" si="31"/>
        <v>0</v>
      </c>
      <c r="I19">
        <f t="shared" si="31"/>
        <v>0</v>
      </c>
      <c r="J19">
        <f t="shared" si="31"/>
        <v>0</v>
      </c>
      <c r="K19">
        <f t="shared" si="31"/>
        <v>0</v>
      </c>
      <c r="L19">
        <f t="shared" si="31"/>
        <v>0</v>
      </c>
      <c r="M19">
        <f t="shared" si="31"/>
        <v>0</v>
      </c>
      <c r="O19" t="str">
        <f>F19</f>
        <v>Camerún</v>
      </c>
      <c r="P19">
        <f>VLOOKUP(O19,$F$16:$M$25,8,FALSE)</f>
        <v>0</v>
      </c>
      <c r="S19" t="str">
        <f>O19</f>
        <v>Camerún</v>
      </c>
      <c r="T19">
        <f>VLOOKUP(S19,$O$16:$P$25,2,FALSE)</f>
        <v>0</v>
      </c>
      <c r="W19" t="str">
        <f>IF($T19&lt;=$T16,$S19,$S16)</f>
        <v>Camerún</v>
      </c>
      <c r="X19">
        <f>VLOOKUP(W19,$S$16:$T$25,2,FALSE)</f>
        <v>0</v>
      </c>
      <c r="AA19" t="str">
        <f>W19</f>
        <v>Camerún</v>
      </c>
      <c r="AB19">
        <f>VLOOKUP(AA19,W16:X25,2,FALSE)</f>
        <v>0</v>
      </c>
      <c r="AE19" t="str">
        <f>IF(AB19&lt;=AB17,AA19,AA17)</f>
        <v>Camerún</v>
      </c>
      <c r="AF19">
        <f>VLOOKUP(AE19,AA16:AB25,2,FALSE)</f>
        <v>0</v>
      </c>
      <c r="AI19" t="str">
        <f>IF(AF19&lt;=AF18,AE19,AE18)</f>
        <v>Camerún</v>
      </c>
      <c r="AJ19">
        <f>VLOOKUP(AI19,AE16:AF25,2,FALSE)</f>
        <v>0</v>
      </c>
    </row>
    <row r="28" spans="6:37">
      <c r="F28" t="str">
        <f>AI16</f>
        <v>Holanda</v>
      </c>
      <c r="J28">
        <f>AJ16</f>
        <v>0</v>
      </c>
      <c r="K28">
        <f>VLOOKUP(AI16,$F$16:$M$25,6,FALSE)</f>
        <v>0</v>
      </c>
      <c r="L28">
        <f>VLOOKUP(AI16,$F$16:$M$25,7,FALSE)</f>
        <v>0</v>
      </c>
      <c r="M28">
        <f>K28-L28</f>
        <v>0</v>
      </c>
      <c r="O28" t="str">
        <f>IF(AND($J28=$J29,$M29&gt;$M28),$F29,$F28)</f>
        <v>Holanda</v>
      </c>
      <c r="P28">
        <f>VLOOKUP(O28,$F$28:$M$37,5,FALSE)</f>
        <v>0</v>
      </c>
      <c r="Q28">
        <f>VLOOKUP(O28,$F$28:$M$37,8,FALSE)</f>
        <v>0</v>
      </c>
      <c r="S28" t="str">
        <f>IF(AND(P28=P30,Q30&gt;Q28),O30,O28)</f>
        <v>Holanda</v>
      </c>
      <c r="T28">
        <f>VLOOKUP(S28,$O$28:$Q$37,2,FALSE)</f>
        <v>0</v>
      </c>
      <c r="U28">
        <f>VLOOKUP(S28,$O$28:$Q$37,3,FALSE)</f>
        <v>0</v>
      </c>
      <c r="W28" t="str">
        <f>IF(AND(T28=T31,U31&gt;U28),S31,S28)</f>
        <v>Holanda</v>
      </c>
      <c r="X28">
        <f>VLOOKUP(W28,$S$28:$U$37,2,FALSE)</f>
        <v>0</v>
      </c>
      <c r="Y28">
        <f>VLOOKUP(W28,$S$28:$U$37,3,FALSE)</f>
        <v>0</v>
      </c>
      <c r="AA28" t="str">
        <f>W28</f>
        <v>Holanda</v>
      </c>
      <c r="AB28">
        <f>VLOOKUP(AA28,W28:Y37,2,FALSE)</f>
        <v>0</v>
      </c>
      <c r="AC28">
        <f>VLOOKUP(AA28,W28:Y37,3,FALSE)</f>
        <v>0</v>
      </c>
      <c r="AE28" t="str">
        <f>AA28</f>
        <v>Holanda</v>
      </c>
      <c r="AF28">
        <f>VLOOKUP(AE28,AA28:AC37,2,FALSE)</f>
        <v>0</v>
      </c>
      <c r="AG28">
        <f>VLOOKUP(AE28,AA28:AC37,3,FALSE)</f>
        <v>0</v>
      </c>
      <c r="AI28" t="str">
        <f>AE28</f>
        <v>Holanda</v>
      </c>
      <c r="AJ28">
        <f>VLOOKUP(AI28,AE28:AG37,2,FALSE)</f>
        <v>0</v>
      </c>
      <c r="AK28">
        <f>VLOOKUP(AI28,AE28:AG37,3,FALSE)</f>
        <v>0</v>
      </c>
    </row>
    <row r="29" spans="6:37">
      <c r="F29" t="str">
        <f>AI17</f>
        <v>Dinamarca</v>
      </c>
      <c r="J29">
        <f>AJ17</f>
        <v>0</v>
      </c>
      <c r="K29">
        <f>VLOOKUP(AI17,$F$16:$M$25,6,FALSE)</f>
        <v>0</v>
      </c>
      <c r="L29">
        <f>VLOOKUP(AI17,$F$16:$M$25,7,FALSE)</f>
        <v>0</v>
      </c>
      <c r="M29">
        <f>K29-L29</f>
        <v>0</v>
      </c>
      <c r="O29" t="str">
        <f>IF(AND($J28=$J29,$M29&gt;$M28),$F28,$F29)</f>
        <v>Dinamarca</v>
      </c>
      <c r="P29">
        <f>VLOOKUP(O29,$F$28:$M$37,5,FALSE)</f>
        <v>0</v>
      </c>
      <c r="Q29">
        <f>VLOOKUP(O29,$F$28:$M$37,8,FALSE)</f>
        <v>0</v>
      </c>
      <c r="S29" t="str">
        <f>O29</f>
        <v>Dinamarca</v>
      </c>
      <c r="T29">
        <f>VLOOKUP(S29,$O$28:$Q$37,2,FALSE)</f>
        <v>0</v>
      </c>
      <c r="U29">
        <f>VLOOKUP(S29,$O$28:$Q$37,3,FALSE)</f>
        <v>0</v>
      </c>
      <c r="W29" t="str">
        <f>S29</f>
        <v>Dinamarca</v>
      </c>
      <c r="X29">
        <f>VLOOKUP(W29,$S$28:$U$37,2,FALSE)</f>
        <v>0</v>
      </c>
      <c r="Y29">
        <f>VLOOKUP(W29,$S$28:$U$37,3,FALSE)</f>
        <v>0</v>
      </c>
      <c r="AA29" t="str">
        <f>IF(AND(X29=X30,Y30&gt;Y29),W30,W29)</f>
        <v>Dinamarca</v>
      </c>
      <c r="AB29">
        <f>VLOOKUP(AA29,W28:Y37,2,FALSE)</f>
        <v>0</v>
      </c>
      <c r="AC29">
        <f>VLOOKUP(AA29,W28:Y37,3,FALSE)</f>
        <v>0</v>
      </c>
      <c r="AE29" t="str">
        <f>IF(AND(AB29=AB31,AC31&gt;AC29),AA31,AA29)</f>
        <v>Dinamarca</v>
      </c>
      <c r="AF29">
        <f>VLOOKUP(AE29,AA28:AC37,2,FALSE)</f>
        <v>0</v>
      </c>
      <c r="AG29">
        <f>VLOOKUP(AE29,AA28:AC37,3,FALSE)</f>
        <v>0</v>
      </c>
      <c r="AI29" t="str">
        <f>AE29</f>
        <v>Dinamarca</v>
      </c>
      <c r="AJ29">
        <f>VLOOKUP(AI29,AE28:AG37,2,FALSE)</f>
        <v>0</v>
      </c>
      <c r="AK29">
        <f>VLOOKUP(AI29,AE28:AG37,3,FALSE)</f>
        <v>0</v>
      </c>
    </row>
    <row r="30" spans="6:37">
      <c r="F30" t="str">
        <f>AI18</f>
        <v>Japón</v>
      </c>
      <c r="J30">
        <f>AJ18</f>
        <v>0</v>
      </c>
      <c r="K30">
        <f>VLOOKUP(AI18,$F$16:$M$25,6,FALSE)</f>
        <v>0</v>
      </c>
      <c r="L30">
        <f>VLOOKUP(AI18,$F$16:$M$25,7,FALSE)</f>
        <v>0</v>
      </c>
      <c r="M30">
        <f>K30-L30</f>
        <v>0</v>
      </c>
      <c r="O30" t="str">
        <f>F30</f>
        <v>Japón</v>
      </c>
      <c r="P30">
        <f>VLOOKUP(O30,$F$28:$M$37,5,FALSE)</f>
        <v>0</v>
      </c>
      <c r="Q30">
        <f>VLOOKUP(O30,$F$28:$M$37,8,FALSE)</f>
        <v>0</v>
      </c>
      <c r="S30" t="str">
        <f>IF(AND($P28=P30,Q30&gt;Q28),O28,O30)</f>
        <v>Japón</v>
      </c>
      <c r="T30">
        <f>VLOOKUP(S30,$O$28:$Q$37,2,FALSE)</f>
        <v>0</v>
      </c>
      <c r="U30">
        <f>VLOOKUP(S30,$O$28:$Q$37,3,FALSE)</f>
        <v>0</v>
      </c>
      <c r="W30" t="str">
        <f>S30</f>
        <v>Japón</v>
      </c>
      <c r="X30">
        <f>VLOOKUP(W30,$S$28:$U$37,2,FALSE)</f>
        <v>0</v>
      </c>
      <c r="Y30">
        <f>VLOOKUP(W30,$S$28:$U$37,3,FALSE)</f>
        <v>0</v>
      </c>
      <c r="AA30" t="str">
        <f>IF(AND(X29=X30,Y30&gt;Y29),W29,W30)</f>
        <v>Japón</v>
      </c>
      <c r="AB30">
        <f>VLOOKUP(AA30,W28:Y37,2,FALSE)</f>
        <v>0</v>
      </c>
      <c r="AC30">
        <f>VLOOKUP(AA30,W28:Y37,3,FALSE)</f>
        <v>0</v>
      </c>
      <c r="AE30" t="str">
        <f>AA30</f>
        <v>Japón</v>
      </c>
      <c r="AF30">
        <f>VLOOKUP(AE30,AA28:AC37,2,FALSE)</f>
        <v>0</v>
      </c>
      <c r="AG30">
        <f>VLOOKUP(AE30,AA28:AC37,3,FALSE)</f>
        <v>0</v>
      </c>
      <c r="AI30" t="str">
        <f>IF(AND(AF30=AF31,AG31&gt;AG30),AE31,AE30)</f>
        <v>Japón</v>
      </c>
      <c r="AJ30">
        <f>VLOOKUP(AI30,AE28:AG37,2,FALSE)</f>
        <v>0</v>
      </c>
      <c r="AK30">
        <f>VLOOKUP(AI30,AE28:AG37,3,FALSE)</f>
        <v>0</v>
      </c>
    </row>
    <row r="31" spans="6:37">
      <c r="F31" t="str">
        <f>AI19</f>
        <v>Camerún</v>
      </c>
      <c r="J31">
        <f>AJ19</f>
        <v>0</v>
      </c>
      <c r="K31">
        <f>VLOOKUP(AI19,$F$16:$M$25,6,FALSE)</f>
        <v>0</v>
      </c>
      <c r="L31">
        <f>VLOOKUP(AI19,$F$16:$M$25,7,FALSE)</f>
        <v>0</v>
      </c>
      <c r="M31">
        <f>K31-L31</f>
        <v>0</v>
      </c>
      <c r="O31" t="str">
        <f>F31</f>
        <v>Camerún</v>
      </c>
      <c r="P31">
        <f>VLOOKUP(O31,$F$28:$M$37,5,FALSE)</f>
        <v>0</v>
      </c>
      <c r="Q31">
        <f>VLOOKUP(O31,$F$28:$M$37,8,FALSE)</f>
        <v>0</v>
      </c>
      <c r="S31" t="str">
        <f>O31</f>
        <v>Camerún</v>
      </c>
      <c r="T31">
        <f>VLOOKUP(S31,$O$28:$Q$37,2,FALSE)</f>
        <v>0</v>
      </c>
      <c r="U31">
        <f>VLOOKUP(S31,$O$28:$Q$37,3,FALSE)</f>
        <v>0</v>
      </c>
      <c r="W31" t="str">
        <f>IF(AND(T28=T31,U31&gt;U28),S28,S31)</f>
        <v>Camerún</v>
      </c>
      <c r="X31">
        <f>VLOOKUP(W31,$S$28:$U$37,2,FALSE)</f>
        <v>0</v>
      </c>
      <c r="Y31">
        <f>VLOOKUP(W31,$S$28:$U$37,3,FALSE)</f>
        <v>0</v>
      </c>
      <c r="AA31" t="str">
        <f>W31</f>
        <v>Camerún</v>
      </c>
      <c r="AB31">
        <f>VLOOKUP(AA31,W28:Y37,2,FALSE)</f>
        <v>0</v>
      </c>
      <c r="AC31">
        <f>VLOOKUP(AA31,W28:Y37,3,FALSE)</f>
        <v>0</v>
      </c>
      <c r="AE31" t="str">
        <f>IF(AND(AB29=AB31,AC31&gt;AC29),AA29,AA31)</f>
        <v>Camerún</v>
      </c>
      <c r="AF31">
        <f>VLOOKUP(AE31,AA28:AC37,2,FALSE)</f>
        <v>0</v>
      </c>
      <c r="AG31">
        <f>VLOOKUP(AE31,AA28:AC37,3,FALSE)</f>
        <v>0</v>
      </c>
      <c r="AI31" t="str">
        <f>IF(AND(AF30=AF31,AG31&gt;AG30),AE30,AE31)</f>
        <v>Camerún</v>
      </c>
      <c r="AJ31">
        <f>VLOOKUP(AI31,AE28:AG37,2,FALSE)</f>
        <v>0</v>
      </c>
      <c r="AK31">
        <f>VLOOKUP(AI31,AE28:AG37,3,FALSE)</f>
        <v>0</v>
      </c>
    </row>
    <row r="40" spans="6:38">
      <c r="F40" t="str">
        <f>AI28</f>
        <v>Holanda</v>
      </c>
      <c r="J40">
        <f>VLOOKUP(F40,$F$16:$M$25,8,FALSE)</f>
        <v>0</v>
      </c>
      <c r="K40">
        <f>VLOOKUP(F40,$F$16:$M$25,6,FALSE)</f>
        <v>0</v>
      </c>
      <c r="L40">
        <f>VLOOKUP(F40,$F$16:$M$25,7,FALSE)</f>
        <v>0</v>
      </c>
      <c r="M40">
        <f>K40-L40</f>
        <v>0</v>
      </c>
      <c r="O40" t="str">
        <f>IF(AND(J40=J41,M40=M41,K41&gt;K40),F41,F40)</f>
        <v>Holanda</v>
      </c>
      <c r="P40">
        <f>VLOOKUP(O40,$F$40:$M$49,5,FALSE)</f>
        <v>0</v>
      </c>
      <c r="Q40">
        <f>VLOOKUP(O40,$F$40:$M$49,8,FALSE)</f>
        <v>0</v>
      </c>
      <c r="R40">
        <f>VLOOKUP(O40,$F$40:$M$49,6,FALSE)</f>
        <v>0</v>
      </c>
      <c r="S40" t="str">
        <f>IF(AND(P40=P42,Q40=Q42,R42&gt;R40),O42,O40)</f>
        <v>Holanda</v>
      </c>
      <c r="T40">
        <f>VLOOKUP(S40,$O$40:$R$49,2,FALSE)</f>
        <v>0</v>
      </c>
      <c r="U40">
        <f>VLOOKUP(S40,$O$40:$R$49,3,FALSE)</f>
        <v>0</v>
      </c>
      <c r="V40">
        <f>VLOOKUP(S40,$O$40:$R$49,4,FALSE)</f>
        <v>0</v>
      </c>
      <c r="W40" t="str">
        <f>IF(AND(T40=T43,U40=U43,V43&gt;V40),S43,S40)</f>
        <v>Holanda</v>
      </c>
      <c r="X40">
        <f>VLOOKUP(W40,$S$40:$V$49,2,FALSE)</f>
        <v>0</v>
      </c>
      <c r="Y40">
        <f>VLOOKUP(W40,$S$40:$V$49,3,FALSE)</f>
        <v>0</v>
      </c>
      <c r="Z40">
        <f>VLOOKUP(W40,$S$40:$V$49,4,FALSE)</f>
        <v>0</v>
      </c>
      <c r="AA40" t="str">
        <f>W40</f>
        <v>Holanda</v>
      </c>
      <c r="AB40">
        <f>VLOOKUP(AA40,W40:Z49,2,FALSE)</f>
        <v>0</v>
      </c>
      <c r="AC40">
        <f>VLOOKUP(AA40,W40:Z49,3,FALSE)</f>
        <v>0</v>
      </c>
      <c r="AD40">
        <f>VLOOKUP(AA40,W40:Z49,4,FALSE)</f>
        <v>0</v>
      </c>
      <c r="AE40" t="str">
        <f>AA40</f>
        <v>Holanda</v>
      </c>
      <c r="AF40">
        <f>VLOOKUP(AE40,AA40:AD49,2,FALSE)</f>
        <v>0</v>
      </c>
      <c r="AG40">
        <f>VLOOKUP(AE40,AA40:AD49,3,FALSE)</f>
        <v>0</v>
      </c>
      <c r="AH40">
        <f>VLOOKUP(AE40,AA40:AD49,4,FALSE)</f>
        <v>0</v>
      </c>
      <c r="AI40" t="str">
        <f>AE40</f>
        <v>Holanda</v>
      </c>
      <c r="AJ40">
        <f>VLOOKUP(AI40,AE40:AH49,2,FALSE)</f>
        <v>0</v>
      </c>
      <c r="AK40">
        <f>VLOOKUP(AI40,AE40:AH49,3,FALSE)</f>
        <v>0</v>
      </c>
      <c r="AL40">
        <f>VLOOKUP(AI40,AE40:AH49,4,FALSE)</f>
        <v>0</v>
      </c>
    </row>
    <row r="41" spans="6:38">
      <c r="F41" t="str">
        <f>AI29</f>
        <v>Dinamarca</v>
      </c>
      <c r="J41">
        <f>VLOOKUP(F41,$F$16:$M$25,8,FALSE)</f>
        <v>0</v>
      </c>
      <c r="K41">
        <f>VLOOKUP(F41,$F$16:$M$25,6,FALSE)</f>
        <v>0</v>
      </c>
      <c r="L41">
        <f>VLOOKUP(F41,$F$16:$M$25,7,FALSE)</f>
        <v>0</v>
      </c>
      <c r="M41">
        <f>K41-L41</f>
        <v>0</v>
      </c>
      <c r="O41" t="str">
        <f>IF(AND(J40=J41,M40=M41,K41&gt;K40),F40,F41)</f>
        <v>Dinamarca</v>
      </c>
      <c r="P41">
        <f>VLOOKUP(O41,$F$40:$M$49,5,FALSE)</f>
        <v>0</v>
      </c>
      <c r="Q41">
        <f>VLOOKUP(O41,$F$40:$M$49,8,FALSE)</f>
        <v>0</v>
      </c>
      <c r="R41">
        <f>VLOOKUP(O41,$F$40:$M$49,6,FALSE)</f>
        <v>0</v>
      </c>
      <c r="S41" t="str">
        <f>O41</f>
        <v>Dinamarca</v>
      </c>
      <c r="T41">
        <f>VLOOKUP(S41,$O$40:$R$49,2,FALSE)</f>
        <v>0</v>
      </c>
      <c r="U41">
        <f>VLOOKUP(S41,$O$40:$R$49,3,FALSE)</f>
        <v>0</v>
      </c>
      <c r="V41">
        <f>VLOOKUP(S41,$O$40:$R$49,4,FALSE)</f>
        <v>0</v>
      </c>
      <c r="W41" t="str">
        <f>S41</f>
        <v>Dinamarca</v>
      </c>
      <c r="X41">
        <f>VLOOKUP(W41,$S$40:$V$49,2,FALSE)</f>
        <v>0</v>
      </c>
      <c r="Y41">
        <f>VLOOKUP(W41,$S$40:$V$49,3,FALSE)</f>
        <v>0</v>
      </c>
      <c r="Z41">
        <f>VLOOKUP(W41,$S$40:$V$49,4,FALSE)</f>
        <v>0</v>
      </c>
      <c r="AA41" t="str">
        <f>IF(AND(X41=X42,Y41=Y42,Z42&gt;Z41),W42,W41)</f>
        <v>Dinamarca</v>
      </c>
      <c r="AB41">
        <f>VLOOKUP(AA41,W40:Z49,2,FALSE)</f>
        <v>0</v>
      </c>
      <c r="AC41">
        <f>VLOOKUP(AA41,W40:Z49,3,FALSE)</f>
        <v>0</v>
      </c>
      <c r="AD41">
        <f>VLOOKUP(AA41,W40:Z49,4,FALSE)</f>
        <v>0</v>
      </c>
      <c r="AE41" t="str">
        <f>IF(AND(AB41=AB43,AC41=AC43,AD43&gt;AD41),AA43,AA41)</f>
        <v>Dinamarca</v>
      </c>
      <c r="AF41">
        <f>VLOOKUP(AE41,AA40:AD49,2,FALSE)</f>
        <v>0</v>
      </c>
      <c r="AG41">
        <f>VLOOKUP(AE41,AA40:AD49,3,FALSE)</f>
        <v>0</v>
      </c>
      <c r="AH41">
        <f>VLOOKUP(AE41,AA40:AD49,4,FALSE)</f>
        <v>0</v>
      </c>
      <c r="AI41" t="str">
        <f>AE41</f>
        <v>Dinamarca</v>
      </c>
      <c r="AJ41">
        <f>VLOOKUP(AI41,AE40:AH49,2,FALSE)</f>
        <v>0</v>
      </c>
      <c r="AK41">
        <f>VLOOKUP(AI41,AE40:AH49,3,FALSE)</f>
        <v>0</v>
      </c>
      <c r="AL41">
        <f>VLOOKUP(AI41,AE40:AH49,4,FALSE)</f>
        <v>0</v>
      </c>
    </row>
    <row r="42" spans="6:38">
      <c r="F42" t="str">
        <f>AI30</f>
        <v>Japón</v>
      </c>
      <c r="J42">
        <f>VLOOKUP(F42,$F$16:$M$25,8,FALSE)</f>
        <v>0</v>
      </c>
      <c r="K42">
        <f>VLOOKUP(F42,$F$16:$M$25,6,FALSE)</f>
        <v>0</v>
      </c>
      <c r="L42">
        <f>VLOOKUP(F42,$F$16:$M$25,7,FALSE)</f>
        <v>0</v>
      </c>
      <c r="M42">
        <f>K42-L42</f>
        <v>0</v>
      </c>
      <c r="O42" t="str">
        <f>F42</f>
        <v>Japón</v>
      </c>
      <c r="P42">
        <f>VLOOKUP(O42,$F$40:$M$49,5,FALSE)</f>
        <v>0</v>
      </c>
      <c r="Q42">
        <f>VLOOKUP(O42,$F$40:$M$49,8,FALSE)</f>
        <v>0</v>
      </c>
      <c r="R42">
        <f>VLOOKUP(O42,$F$40:$M$49,6,FALSE)</f>
        <v>0</v>
      </c>
      <c r="S42" t="str">
        <f>IF(AND(P40=P42,Q40=Q42,R42&gt;R40),O40,O42)</f>
        <v>Japón</v>
      </c>
      <c r="T42">
        <f>VLOOKUP(S42,$O$40:$R$49,2,FALSE)</f>
        <v>0</v>
      </c>
      <c r="U42">
        <f>VLOOKUP(S42,$O$40:$R$49,3,FALSE)</f>
        <v>0</v>
      </c>
      <c r="V42">
        <f>VLOOKUP(S42,$O$40:$R$49,4,FALSE)</f>
        <v>0</v>
      </c>
      <c r="W42" t="str">
        <f>S42</f>
        <v>Japón</v>
      </c>
      <c r="X42">
        <f>VLOOKUP(W42,$S$40:$V$49,2,FALSE)</f>
        <v>0</v>
      </c>
      <c r="Y42">
        <f>VLOOKUP(W42,$S$40:$V$49,3,FALSE)</f>
        <v>0</v>
      </c>
      <c r="Z42">
        <f>VLOOKUP(W42,$S$40:$V$49,4,FALSE)</f>
        <v>0</v>
      </c>
      <c r="AA42" t="str">
        <f>IF(AND(X41=X42,Y41=Y42,Z42&gt;Z41),W41,W42)</f>
        <v>Japón</v>
      </c>
      <c r="AB42">
        <f>VLOOKUP(AA42,W40:Z49,2,FALSE)</f>
        <v>0</v>
      </c>
      <c r="AC42">
        <f>VLOOKUP(AA42,W40:Z49,3,FALSE)</f>
        <v>0</v>
      </c>
      <c r="AD42">
        <f>VLOOKUP(AA42,W40:Z49,4,FALSE)</f>
        <v>0</v>
      </c>
      <c r="AE42" t="str">
        <f>AA42</f>
        <v>Japón</v>
      </c>
      <c r="AF42">
        <f>VLOOKUP(AE42,AA40:AD49,2,FALSE)</f>
        <v>0</v>
      </c>
      <c r="AG42">
        <f>VLOOKUP(AE42,AA40:AD49,3,FALSE)</f>
        <v>0</v>
      </c>
      <c r="AH42">
        <f>VLOOKUP(AE42,AA40:AD49,4,FALSE)</f>
        <v>0</v>
      </c>
      <c r="AI42" t="str">
        <f>IF(AND(AF42=AF43,AG42=AG43,AH43&gt;AH42),AE43,AE42)</f>
        <v>Japón</v>
      </c>
      <c r="AJ42">
        <f>VLOOKUP(AI42,AE40:AH49,2,FALSE)</f>
        <v>0</v>
      </c>
      <c r="AK42">
        <f>VLOOKUP(AI42,AE40:AH49,3,FALSE)</f>
        <v>0</v>
      </c>
      <c r="AL42">
        <f>VLOOKUP(AI42,AE40:AH49,4,FALSE)</f>
        <v>0</v>
      </c>
    </row>
    <row r="43" spans="6:38">
      <c r="F43" t="str">
        <f>AI31</f>
        <v>Camerún</v>
      </c>
      <c r="J43">
        <f>VLOOKUP(F43,$F$16:$M$25,8,FALSE)</f>
        <v>0</v>
      </c>
      <c r="K43">
        <f>VLOOKUP(F43,$F$16:$M$25,6,FALSE)</f>
        <v>0</v>
      </c>
      <c r="L43">
        <f>VLOOKUP(F43,$F$16:$M$25,7,FALSE)</f>
        <v>0</v>
      </c>
      <c r="M43">
        <f>K43-L43</f>
        <v>0</v>
      </c>
      <c r="O43" t="str">
        <f>F43</f>
        <v>Camerún</v>
      </c>
      <c r="P43">
        <f>VLOOKUP(O43,$F$40:$M$49,5,FALSE)</f>
        <v>0</v>
      </c>
      <c r="Q43">
        <f>VLOOKUP(O43,$F$40:$M$49,8,FALSE)</f>
        <v>0</v>
      </c>
      <c r="R43">
        <f>VLOOKUP(O43,$F$40:$M$49,6,FALSE)</f>
        <v>0</v>
      </c>
      <c r="S43" t="str">
        <f>O43</f>
        <v>Camerún</v>
      </c>
      <c r="T43">
        <f>VLOOKUP(S43,$O$40:$R$49,2,FALSE)</f>
        <v>0</v>
      </c>
      <c r="U43">
        <f>VLOOKUP(S43,$O$40:$R$49,3,FALSE)</f>
        <v>0</v>
      </c>
      <c r="V43">
        <f>VLOOKUP(S43,$O$40:$R$49,4,FALSE)</f>
        <v>0</v>
      </c>
      <c r="W43" t="str">
        <f>IF(AND(T40=T43,U40=U43,V43&gt;V40),S40,S43)</f>
        <v>Camerún</v>
      </c>
      <c r="X43">
        <f>VLOOKUP(W43,$S$40:$V$49,2,FALSE)</f>
        <v>0</v>
      </c>
      <c r="Y43">
        <f>VLOOKUP(W43,$S$40:$V$49,3,FALSE)</f>
        <v>0</v>
      </c>
      <c r="Z43">
        <f>VLOOKUP(W43,$S$40:$V$49,4,FALSE)</f>
        <v>0</v>
      </c>
      <c r="AA43" t="str">
        <f>W43</f>
        <v>Camerún</v>
      </c>
      <c r="AB43">
        <f>VLOOKUP(AA43,W40:Z49,2,FALSE)</f>
        <v>0</v>
      </c>
      <c r="AC43">
        <f>VLOOKUP(AA43,W40:Z49,3,FALSE)</f>
        <v>0</v>
      </c>
      <c r="AD43">
        <f>VLOOKUP(AA43,W40:Z49,4,FALSE)</f>
        <v>0</v>
      </c>
      <c r="AE43" t="str">
        <f>IF(AND(AB41=AB43,AC41=AC43,AD43&gt;AD41),AA41,AA43)</f>
        <v>Camerún</v>
      </c>
      <c r="AF43">
        <f>VLOOKUP(AE43,AA40:AD49,2,FALSE)</f>
        <v>0</v>
      </c>
      <c r="AG43">
        <f>VLOOKUP(AE43,AA40:AD49,3,FALSE)</f>
        <v>0</v>
      </c>
      <c r="AH43">
        <f>VLOOKUP(AE43,AA40:AD49,4,FALSE)</f>
        <v>0</v>
      </c>
      <c r="AI43" t="str">
        <f>IF(AND(AF42=AF43,AG42=AG43,AH43&gt;AH42),AE42,AE43)</f>
        <v>Camerún</v>
      </c>
      <c r="AJ43">
        <f>VLOOKUP(AI43,AE40:AH49,2,FALSE)</f>
        <v>0</v>
      </c>
      <c r="AK43">
        <f>VLOOKUP(AI43,AE40:AH49,3,FALSE)</f>
        <v>0</v>
      </c>
      <c r="AL43">
        <f>VLOOKUP(AI43,AE40:AH49,4,FALSE)</f>
        <v>0</v>
      </c>
    </row>
    <row r="51" spans="6:13">
      <c r="F51" t="s">
        <v>41</v>
      </c>
    </row>
    <row r="52" spans="6:13">
      <c r="F52" t="str">
        <f>AI40</f>
        <v>Holanda</v>
      </c>
      <c r="G52">
        <f>VLOOKUP(F52,$F$16:$M$25,2,FALSE)</f>
        <v>0</v>
      </c>
      <c r="H52">
        <f>VLOOKUP(F52,$F$16:$M$25,3,FALSE)</f>
        <v>0</v>
      </c>
      <c r="I52">
        <f>VLOOKUP(F52,$F$16:$M$25,4,FALSE)</f>
        <v>0</v>
      </c>
      <c r="J52">
        <f>VLOOKUP(F52,$F$16:$M$25,5,FALSE)</f>
        <v>0</v>
      </c>
      <c r="K52">
        <f>VLOOKUP(F52,$F$16:$M$25,6,FALSE)</f>
        <v>0</v>
      </c>
      <c r="L52">
        <f>VLOOKUP(F52,$F$16:$M$25,7,FALSE)</f>
        <v>0</v>
      </c>
      <c r="M52">
        <f>VLOOKUP(F52,$F$16:$M$25,8,FALSE)</f>
        <v>0</v>
      </c>
    </row>
    <row r="53" spans="6:13">
      <c r="F53" t="str">
        <f>AI41</f>
        <v>Dinamarca</v>
      </c>
      <c r="G53">
        <f>VLOOKUP(F53,$F$16:$M$25,2,FALSE)</f>
        <v>0</v>
      </c>
      <c r="H53">
        <f>VLOOKUP(F53,$F$16:$M$25,3,FALSE)</f>
        <v>0</v>
      </c>
      <c r="I53">
        <f>VLOOKUP(F53,$F$16:$M$25,4,FALSE)</f>
        <v>0</v>
      </c>
      <c r="J53">
        <f>VLOOKUP(F53,$F$16:$M$25,5,FALSE)</f>
        <v>0</v>
      </c>
      <c r="K53">
        <f>VLOOKUP(F53,$F$16:$M$25,6,FALSE)</f>
        <v>0</v>
      </c>
      <c r="L53">
        <f>VLOOKUP(F53,$F$16:$M$25,7,FALSE)</f>
        <v>0</v>
      </c>
      <c r="M53">
        <f>VLOOKUP(F53,$F$16:$M$25,8,FALSE)</f>
        <v>0</v>
      </c>
    </row>
    <row r="54" spans="6:13">
      <c r="F54" t="str">
        <f>AI42</f>
        <v>Japón</v>
      </c>
      <c r="G54">
        <f>VLOOKUP(F54,$F$16:$M$25,2,FALSE)</f>
        <v>0</v>
      </c>
      <c r="H54">
        <f>VLOOKUP(F54,$F$16:$M$25,3,FALSE)</f>
        <v>0</v>
      </c>
      <c r="I54">
        <f>VLOOKUP(F54,$F$16:$M$25,4,FALSE)</f>
        <v>0</v>
      </c>
      <c r="J54">
        <f>VLOOKUP(F54,$F$16:$M$25,5,FALSE)</f>
        <v>0</v>
      </c>
      <c r="K54">
        <f>VLOOKUP(F54,$F$16:$M$25,6,FALSE)</f>
        <v>0</v>
      </c>
      <c r="L54">
        <f>VLOOKUP(F54,$F$16:$M$25,7,FALSE)</f>
        <v>0</v>
      </c>
      <c r="M54">
        <f>VLOOKUP(F54,$F$16:$M$25,8,FALSE)</f>
        <v>0</v>
      </c>
    </row>
    <row r="55" spans="6:13">
      <c r="F55" t="str">
        <f>AI43</f>
        <v>Camerún</v>
      </c>
      <c r="G55">
        <f>VLOOKUP(F55,$F$16:$M$25,2,FALSE)</f>
        <v>0</v>
      </c>
      <c r="H55">
        <f>VLOOKUP(F55,$F$16:$M$25,3,FALSE)</f>
        <v>0</v>
      </c>
      <c r="I55">
        <f>VLOOKUP(F55,$F$16:$M$25,4,FALSE)</f>
        <v>0</v>
      </c>
      <c r="J55">
        <f>VLOOKUP(F55,$F$16:$M$25,5,FALSE)</f>
        <v>0</v>
      </c>
      <c r="K55">
        <f>VLOOKUP(F55,$F$16:$M$25,6,FALSE)</f>
        <v>0</v>
      </c>
      <c r="L55">
        <f>VLOOKUP(F55,$F$16:$M$25,7,FALSE)</f>
        <v>0</v>
      </c>
      <c r="M55">
        <f>VLOOKUP(F55,$F$16:$M$25,8,FALSE)</f>
        <v>0</v>
      </c>
    </row>
  </sheetData>
  <sheetProtection sheet="1" objects="1" scenarios="1"/>
  <mergeCells count="1">
    <mergeCell ref="A2:E2"/>
  </mergeCells>
  <phoneticPr fontId="31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13"/>
  <dimension ref="A2:AL55"/>
  <sheetViews>
    <sheetView workbookViewId="0">
      <pane xSplit="5" topLeftCell="F1" activePane="topRight" state="frozen"/>
      <selection pane="topRight" activeCell="F3" sqref="F3"/>
    </sheetView>
  </sheetViews>
  <sheetFormatPr baseColWidth="10" defaultColWidth="3.7109375" defaultRowHeight="12.75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>
      <c r="A2" s="267" t="s">
        <v>42</v>
      </c>
      <c r="B2" s="267"/>
      <c r="C2" s="267"/>
      <c r="D2" s="267"/>
      <c r="E2" s="267"/>
      <c r="G2" t="str">
        <f>IF('- F -'!U7&lt;&gt;"",'- F -'!U7,"")</f>
        <v>Italia</v>
      </c>
      <c r="N2" t="str">
        <f>IF('- F -'!U9&lt;&gt;"",'- F -'!U9,"")</f>
        <v>Paraguay</v>
      </c>
      <c r="U2" t="str">
        <f>IF('- F -'!U11&lt;&gt;"",'- F -'!U11,"")</f>
        <v>Nueva Zelanda</v>
      </c>
      <c r="AB2" t="str">
        <f>IF('- F -'!U13&lt;&gt;"",'- F -'!U13,"")</f>
        <v>Eslovaquia</v>
      </c>
    </row>
    <row r="3" spans="1:36">
      <c r="F3" t="s">
        <v>98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>
      <c r="A4" s="2" t="str">
        <f>'- F -'!B6</f>
        <v>Italia</v>
      </c>
      <c r="B4" s="1" t="str">
        <f>IF('- F -'!C6&lt;&gt;"",'- F -'!C6,"")</f>
        <v/>
      </c>
      <c r="C4" s="1" t="str">
        <f>'- F -'!D6</f>
        <v>-</v>
      </c>
      <c r="D4" s="1" t="str">
        <f>IF('- F -'!E6&lt;&gt;"",'- F -'!E6,"")</f>
        <v/>
      </c>
      <c r="E4" s="3" t="str">
        <f>'- F -'!F6</f>
        <v>Paraguay</v>
      </c>
      <c r="F4" s="1">
        <f>COUNTBLANK('- F -'!C6:'- F -'!E6)</f>
        <v>2</v>
      </c>
      <c r="G4">
        <f t="shared" ref="G4:G9" si="0">IF(AND(F4=0,OR($A4=$G$2,$E4=$G$2)),1,0)</f>
        <v>0</v>
      </c>
      <c r="H4">
        <f t="shared" ref="H4:H9" si="1">IF(AND(F4=0,OR(AND($A4=$G$2,$B4&gt;$D4),AND($E4=$G$2,$D4&gt;$B4))),1,0)</f>
        <v>0</v>
      </c>
      <c r="I4">
        <f t="shared" ref="I4:I9" si="2">IF(AND(F4=0,G4=1,$B4=$D4),1,0)</f>
        <v>0</v>
      </c>
      <c r="J4">
        <f t="shared" ref="J4:J9" si="3">IF(AND(F4=0,OR(AND($A4=$G$2,$B4&lt;$D4),AND($E4=$G$2,$D4&lt;$B4))),1,0)</f>
        <v>0</v>
      </c>
      <c r="K4">
        <f t="shared" ref="K4:K9" si="4">IF(F4&gt;0,0,IF($A4=$G$2,$B4,IF($E4=$G$2,$D4,0)))</f>
        <v>0</v>
      </c>
      <c r="L4">
        <f t="shared" ref="L4:L9" si="5">IF(F4&gt;0,0,IF($A4=$G$2,$D4,IF($E4=$G$2,$B4,0)))</f>
        <v>0</v>
      </c>
      <c r="N4">
        <f t="shared" ref="N4:N9" si="6">IF(AND(F4=0,OR($A4=$N$2,$E4=$N$2)),1,0)</f>
        <v>0</v>
      </c>
      <c r="O4">
        <f t="shared" ref="O4:O9" si="7">IF(AND(F4=0,OR(AND($A4=$N$2,$B4&gt;$D4),AND($E4=$N$2,$D4&gt;$B4))),1,0)</f>
        <v>0</v>
      </c>
      <c r="P4">
        <f t="shared" ref="P4:P9" si="8">IF(AND(F4=0,N4=1,$B4=$D4),1,0)</f>
        <v>0</v>
      </c>
      <c r="Q4">
        <f t="shared" ref="Q4:Q9" si="9">IF(AND(F4=0,OR(AND($A4=$N$2,$B4&lt;$D4),AND($E4=$N$2,$D4&lt;$B4))),1,0)</f>
        <v>0</v>
      </c>
      <c r="R4">
        <f t="shared" ref="R4:R9" si="10">IF(F4&gt;0,0,IF($A4=$N$2,$B4,IF($E4=$N$2,$D4,0)))</f>
        <v>0</v>
      </c>
      <c r="S4">
        <f t="shared" ref="S4:S9" si="11">IF(F4&gt;0,0,IF($A4=$N$2,$D4,IF($E4=$N$2,$B4,0)))</f>
        <v>0</v>
      </c>
      <c r="U4">
        <f t="shared" ref="U4:U9" si="12">IF(AND(F4=0,OR($A4=$U$2,$E4=$U$2)),1,0)</f>
        <v>0</v>
      </c>
      <c r="V4">
        <f t="shared" ref="V4:V9" si="13">IF(AND(F4=0,OR(AND($A4=$U$2,$B4&gt;$D4),AND($E4=$U$2,$D4&gt;$B4))),1,0)</f>
        <v>0</v>
      </c>
      <c r="W4">
        <f t="shared" ref="W4:W9" si="14">IF(AND(F4=0,U4=1,$B4=$D4),1,0)</f>
        <v>0</v>
      </c>
      <c r="X4">
        <f t="shared" ref="X4:X9" si="15">IF(AND(F4=0,OR(AND($A4=$U$2,$B4&lt;$D4),AND($E4=$U$2,$D4&lt;$B4))),1,0)</f>
        <v>0</v>
      </c>
      <c r="Y4">
        <f t="shared" ref="Y4:Y9" si="16">IF(F4&gt;0,0,IF($A4=$U$2,$B4,IF($E4=$U$2,$D4,0)))</f>
        <v>0</v>
      </c>
      <c r="Z4">
        <f t="shared" ref="Z4:Z9" si="17">IF(F4&gt;0,0,IF($A4=$U$2,$D4,IF($E4=$U$2,$B4,0)))</f>
        <v>0</v>
      </c>
      <c r="AB4">
        <f t="shared" ref="AB4:AB9" si="18">IF(AND(F4=0,OR($A4=$AB$2,$E4=$AB$2)),1,0)</f>
        <v>0</v>
      </c>
      <c r="AC4">
        <f t="shared" ref="AC4:AC9" si="19">IF(AND(F4=0,OR(AND($A4=$AB$2,$B4&gt;$D4),AND($E4=$AB$2,$D4&gt;$B4))),1,0)</f>
        <v>0</v>
      </c>
      <c r="AD4">
        <f t="shared" ref="AD4:AD9" si="20">IF(AND(F4=0,AB4=1,$B4=$D4),1,0)</f>
        <v>0</v>
      </c>
      <c r="AE4">
        <f t="shared" ref="AE4:AE9" si="21">IF(AND(F4=0,OR(AND($A4=$AB$2,$B4&lt;$D4),AND($E4=$AB$2,$D4&lt;$B4))),1,0)</f>
        <v>0</v>
      </c>
      <c r="AF4">
        <f t="shared" ref="AF4:AF9" si="22">IF(F4&gt;0,0,IF($A4=$AB$2,$B4,IF($E4=$AB$2,$D4,0)))</f>
        <v>0</v>
      </c>
      <c r="AG4">
        <f t="shared" ref="AG4:AG9" si="23">IF(F4&gt;0,0,IF($A4=$AB$2,$D4,IF($E4=$AB$2,$B4,0)))</f>
        <v>0</v>
      </c>
    </row>
    <row r="5" spans="1:36">
      <c r="A5" s="2" t="str">
        <f>'- F -'!B7</f>
        <v>Nueva Zelanda</v>
      </c>
      <c r="B5" s="1" t="str">
        <f>IF('- F -'!C7&lt;&gt;"",'- F -'!C7,"")</f>
        <v/>
      </c>
      <c r="C5" s="1" t="str">
        <f>'- F -'!D7</f>
        <v>-</v>
      </c>
      <c r="D5" s="1" t="str">
        <f>IF('- F -'!E7&lt;&gt;"",'- F -'!E7,"")</f>
        <v/>
      </c>
      <c r="E5" s="3" t="str">
        <f>'- F -'!F7</f>
        <v>Eslovaquia</v>
      </c>
      <c r="F5" s="1">
        <f>COUNTBLANK('- F -'!C7:'- F -'!E7)</f>
        <v>2</v>
      </c>
      <c r="G5">
        <f t="shared" si="0"/>
        <v>0</v>
      </c>
      <c r="H5">
        <f t="shared" si="1"/>
        <v>0</v>
      </c>
      <c r="I5">
        <f t="shared" si="2"/>
        <v>0</v>
      </c>
      <c r="J5">
        <f t="shared" si="3"/>
        <v>0</v>
      </c>
      <c r="K5">
        <f t="shared" si="4"/>
        <v>0</v>
      </c>
      <c r="L5">
        <f t="shared" si="5"/>
        <v>0</v>
      </c>
      <c r="N5">
        <f t="shared" si="6"/>
        <v>0</v>
      </c>
      <c r="O5">
        <f t="shared" si="7"/>
        <v>0</v>
      </c>
      <c r="P5">
        <f t="shared" si="8"/>
        <v>0</v>
      </c>
      <c r="Q5">
        <f t="shared" si="9"/>
        <v>0</v>
      </c>
      <c r="R5">
        <f t="shared" si="10"/>
        <v>0</v>
      </c>
      <c r="S5">
        <f t="shared" si="11"/>
        <v>0</v>
      </c>
      <c r="U5">
        <f t="shared" si="12"/>
        <v>0</v>
      </c>
      <c r="V5">
        <f t="shared" si="13"/>
        <v>0</v>
      </c>
      <c r="W5">
        <f t="shared" si="14"/>
        <v>0</v>
      </c>
      <c r="X5">
        <f t="shared" si="15"/>
        <v>0</v>
      </c>
      <c r="Y5">
        <f t="shared" si="16"/>
        <v>0</v>
      </c>
      <c r="Z5">
        <f t="shared" si="17"/>
        <v>0</v>
      </c>
      <c r="AB5">
        <f t="shared" si="18"/>
        <v>0</v>
      </c>
      <c r="AC5">
        <f t="shared" si="19"/>
        <v>0</v>
      </c>
      <c r="AD5">
        <f t="shared" si="20"/>
        <v>0</v>
      </c>
      <c r="AE5">
        <f t="shared" si="21"/>
        <v>0</v>
      </c>
      <c r="AF5">
        <f t="shared" si="22"/>
        <v>0</v>
      </c>
      <c r="AG5">
        <f t="shared" si="23"/>
        <v>0</v>
      </c>
    </row>
    <row r="6" spans="1:36">
      <c r="A6" s="2" t="str">
        <f>'- F -'!B8</f>
        <v>Eslovaquia</v>
      </c>
      <c r="B6" s="1" t="str">
        <f>IF('- F -'!C8&lt;&gt;"",'- F -'!C8,"")</f>
        <v/>
      </c>
      <c r="C6" s="1" t="str">
        <f>'- F -'!D8</f>
        <v>-</v>
      </c>
      <c r="D6" s="1" t="str">
        <f>IF('- F -'!E8&lt;&gt;"",'- F -'!E8,"")</f>
        <v/>
      </c>
      <c r="E6" s="3" t="str">
        <f>'- F -'!F8</f>
        <v>Paraguay</v>
      </c>
      <c r="F6" s="1">
        <f>COUNTBLANK('- F -'!C8:'- F -'!E8)</f>
        <v>2</v>
      </c>
      <c r="G6">
        <f t="shared" si="0"/>
        <v>0</v>
      </c>
      <c r="H6">
        <f t="shared" si="1"/>
        <v>0</v>
      </c>
      <c r="I6">
        <f t="shared" si="2"/>
        <v>0</v>
      </c>
      <c r="J6">
        <f t="shared" si="3"/>
        <v>0</v>
      </c>
      <c r="K6">
        <f t="shared" si="4"/>
        <v>0</v>
      </c>
      <c r="L6">
        <f t="shared" si="5"/>
        <v>0</v>
      </c>
      <c r="N6">
        <f t="shared" si="6"/>
        <v>0</v>
      </c>
      <c r="O6">
        <f t="shared" si="7"/>
        <v>0</v>
      </c>
      <c r="P6">
        <f t="shared" si="8"/>
        <v>0</v>
      </c>
      <c r="Q6">
        <f t="shared" si="9"/>
        <v>0</v>
      </c>
      <c r="R6">
        <f t="shared" si="10"/>
        <v>0</v>
      </c>
      <c r="S6">
        <f t="shared" si="11"/>
        <v>0</v>
      </c>
      <c r="U6">
        <f t="shared" si="12"/>
        <v>0</v>
      </c>
      <c r="V6">
        <f t="shared" si="13"/>
        <v>0</v>
      </c>
      <c r="W6">
        <f t="shared" si="14"/>
        <v>0</v>
      </c>
      <c r="X6">
        <f t="shared" si="15"/>
        <v>0</v>
      </c>
      <c r="Y6">
        <f t="shared" si="16"/>
        <v>0</v>
      </c>
      <c r="Z6">
        <f t="shared" si="17"/>
        <v>0</v>
      </c>
      <c r="AB6">
        <f t="shared" si="18"/>
        <v>0</v>
      </c>
      <c r="AC6">
        <f t="shared" si="19"/>
        <v>0</v>
      </c>
      <c r="AD6">
        <f t="shared" si="20"/>
        <v>0</v>
      </c>
      <c r="AE6">
        <f t="shared" si="21"/>
        <v>0</v>
      </c>
      <c r="AF6">
        <f t="shared" si="22"/>
        <v>0</v>
      </c>
      <c r="AG6">
        <f t="shared" si="23"/>
        <v>0</v>
      </c>
    </row>
    <row r="7" spans="1:36">
      <c r="A7" s="2" t="str">
        <f>'- F -'!B9</f>
        <v>Italia</v>
      </c>
      <c r="B7" s="1" t="str">
        <f>IF('- F -'!C9&lt;&gt;"",'- F -'!C9,"")</f>
        <v/>
      </c>
      <c r="C7" s="1" t="str">
        <f>'- F -'!D9</f>
        <v>-</v>
      </c>
      <c r="D7" s="1" t="str">
        <f>IF('- F -'!E9&lt;&gt;"",'- F -'!E9,"")</f>
        <v/>
      </c>
      <c r="E7" s="3" t="str">
        <f>'- F -'!F9</f>
        <v>Nueva Zelanda</v>
      </c>
      <c r="F7" s="1">
        <f>COUNTBLANK('- F -'!C9:'- F -'!E9)</f>
        <v>2</v>
      </c>
      <c r="G7">
        <f t="shared" si="0"/>
        <v>0</v>
      </c>
      <c r="H7">
        <f t="shared" si="1"/>
        <v>0</v>
      </c>
      <c r="I7">
        <f t="shared" si="2"/>
        <v>0</v>
      </c>
      <c r="J7">
        <f t="shared" si="3"/>
        <v>0</v>
      </c>
      <c r="K7">
        <f t="shared" si="4"/>
        <v>0</v>
      </c>
      <c r="L7">
        <f t="shared" si="5"/>
        <v>0</v>
      </c>
      <c r="N7">
        <f t="shared" si="6"/>
        <v>0</v>
      </c>
      <c r="O7">
        <f t="shared" si="7"/>
        <v>0</v>
      </c>
      <c r="P7">
        <f t="shared" si="8"/>
        <v>0</v>
      </c>
      <c r="Q7">
        <f t="shared" si="9"/>
        <v>0</v>
      </c>
      <c r="R7">
        <f t="shared" si="10"/>
        <v>0</v>
      </c>
      <c r="S7">
        <f t="shared" si="11"/>
        <v>0</v>
      </c>
      <c r="U7">
        <f t="shared" si="12"/>
        <v>0</v>
      </c>
      <c r="V7">
        <f t="shared" si="13"/>
        <v>0</v>
      </c>
      <c r="W7">
        <f t="shared" si="14"/>
        <v>0</v>
      </c>
      <c r="X7">
        <f t="shared" si="15"/>
        <v>0</v>
      </c>
      <c r="Y7">
        <f t="shared" si="16"/>
        <v>0</v>
      </c>
      <c r="Z7">
        <f t="shared" si="17"/>
        <v>0</v>
      </c>
      <c r="AB7">
        <f t="shared" si="18"/>
        <v>0</v>
      </c>
      <c r="AC7">
        <f t="shared" si="19"/>
        <v>0</v>
      </c>
      <c r="AD7">
        <f t="shared" si="20"/>
        <v>0</v>
      </c>
      <c r="AE7">
        <f t="shared" si="21"/>
        <v>0</v>
      </c>
      <c r="AF7">
        <f t="shared" si="22"/>
        <v>0</v>
      </c>
      <c r="AG7">
        <f t="shared" si="23"/>
        <v>0</v>
      </c>
    </row>
    <row r="8" spans="1:36">
      <c r="A8" s="2" t="str">
        <f>'- F -'!B10</f>
        <v>Eslovaquia</v>
      </c>
      <c r="B8" s="1" t="str">
        <f>IF('- F -'!C10&lt;&gt;"",'- F -'!C10,"")</f>
        <v/>
      </c>
      <c r="C8" s="1" t="str">
        <f>'- F -'!D10</f>
        <v>-</v>
      </c>
      <c r="D8" s="1" t="str">
        <f>IF('- F -'!E10&lt;&gt;"",'- F -'!E10,"")</f>
        <v/>
      </c>
      <c r="E8" s="3" t="str">
        <f>'- F -'!F10</f>
        <v>Italia</v>
      </c>
      <c r="F8" s="1">
        <f>COUNTBLANK('- F -'!C10:'- F -'!E10)</f>
        <v>2</v>
      </c>
      <c r="G8">
        <f t="shared" si="0"/>
        <v>0</v>
      </c>
      <c r="H8">
        <f t="shared" si="1"/>
        <v>0</v>
      </c>
      <c r="I8">
        <f t="shared" si="2"/>
        <v>0</v>
      </c>
      <c r="J8">
        <f t="shared" si="3"/>
        <v>0</v>
      </c>
      <c r="K8">
        <f t="shared" si="4"/>
        <v>0</v>
      </c>
      <c r="L8">
        <f t="shared" si="5"/>
        <v>0</v>
      </c>
      <c r="N8">
        <f t="shared" si="6"/>
        <v>0</v>
      </c>
      <c r="O8">
        <f t="shared" si="7"/>
        <v>0</v>
      </c>
      <c r="P8">
        <f t="shared" si="8"/>
        <v>0</v>
      </c>
      <c r="Q8">
        <f t="shared" si="9"/>
        <v>0</v>
      </c>
      <c r="R8">
        <f t="shared" si="10"/>
        <v>0</v>
      </c>
      <c r="S8">
        <f t="shared" si="11"/>
        <v>0</v>
      </c>
      <c r="U8">
        <f t="shared" si="12"/>
        <v>0</v>
      </c>
      <c r="V8">
        <f t="shared" si="13"/>
        <v>0</v>
      </c>
      <c r="W8">
        <f t="shared" si="14"/>
        <v>0</v>
      </c>
      <c r="X8">
        <f t="shared" si="15"/>
        <v>0</v>
      </c>
      <c r="Y8">
        <f t="shared" si="16"/>
        <v>0</v>
      </c>
      <c r="Z8">
        <f t="shared" si="17"/>
        <v>0</v>
      </c>
      <c r="AB8">
        <f t="shared" si="18"/>
        <v>0</v>
      </c>
      <c r="AC8">
        <f t="shared" si="19"/>
        <v>0</v>
      </c>
      <c r="AD8">
        <f t="shared" si="20"/>
        <v>0</v>
      </c>
      <c r="AE8">
        <f t="shared" si="21"/>
        <v>0</v>
      </c>
      <c r="AF8">
        <f t="shared" si="22"/>
        <v>0</v>
      </c>
      <c r="AG8">
        <f t="shared" si="23"/>
        <v>0</v>
      </c>
    </row>
    <row r="9" spans="1:36">
      <c r="A9" s="2" t="str">
        <f>'- F -'!B11</f>
        <v>Paraguay</v>
      </c>
      <c r="B9" s="1" t="str">
        <f>IF('- F -'!C11&lt;&gt;"",'- F -'!C11,"")</f>
        <v/>
      </c>
      <c r="C9" s="1" t="str">
        <f>'- F -'!D11</f>
        <v>-</v>
      </c>
      <c r="D9" s="1" t="str">
        <f>IF('- F -'!E11&lt;&gt;"",'- F -'!E11,"")</f>
        <v/>
      </c>
      <c r="E9" s="3" t="str">
        <f>'- F -'!F11</f>
        <v>Nueva Zelanda</v>
      </c>
      <c r="F9" s="1">
        <f>COUNTBLANK('- F -'!C11:'- F -'!E11)</f>
        <v>2</v>
      </c>
      <c r="G9">
        <f t="shared" si="0"/>
        <v>0</v>
      </c>
      <c r="H9">
        <f t="shared" si="1"/>
        <v>0</v>
      </c>
      <c r="I9">
        <f t="shared" si="2"/>
        <v>0</v>
      </c>
      <c r="J9">
        <f t="shared" si="3"/>
        <v>0</v>
      </c>
      <c r="K9">
        <f t="shared" si="4"/>
        <v>0</v>
      </c>
      <c r="L9">
        <f t="shared" si="5"/>
        <v>0</v>
      </c>
      <c r="N9">
        <f t="shared" si="6"/>
        <v>0</v>
      </c>
      <c r="O9">
        <f t="shared" si="7"/>
        <v>0</v>
      </c>
      <c r="P9">
        <f t="shared" si="8"/>
        <v>0</v>
      </c>
      <c r="Q9">
        <f t="shared" si="9"/>
        <v>0</v>
      </c>
      <c r="R9">
        <f t="shared" si="10"/>
        <v>0</v>
      </c>
      <c r="S9">
        <f t="shared" si="11"/>
        <v>0</v>
      </c>
      <c r="U9">
        <f t="shared" si="12"/>
        <v>0</v>
      </c>
      <c r="V9">
        <f t="shared" si="13"/>
        <v>0</v>
      </c>
      <c r="W9">
        <f t="shared" si="14"/>
        <v>0</v>
      </c>
      <c r="X9">
        <f t="shared" si="15"/>
        <v>0</v>
      </c>
      <c r="Y9">
        <f t="shared" si="16"/>
        <v>0</v>
      </c>
      <c r="Z9">
        <f t="shared" si="17"/>
        <v>0</v>
      </c>
      <c r="AB9">
        <f t="shared" si="18"/>
        <v>0</v>
      </c>
      <c r="AC9">
        <f t="shared" si="19"/>
        <v>0</v>
      </c>
      <c r="AD9">
        <f t="shared" si="20"/>
        <v>0</v>
      </c>
      <c r="AE9">
        <f t="shared" si="21"/>
        <v>0</v>
      </c>
      <c r="AF9">
        <f t="shared" si="22"/>
        <v>0</v>
      </c>
      <c r="AG9">
        <f t="shared" si="23"/>
        <v>0</v>
      </c>
    </row>
    <row r="10" spans="1:36">
      <c r="G10">
        <f t="shared" ref="G10:L10" si="24">SUM(G4:G9)</f>
        <v>0</v>
      </c>
      <c r="H10">
        <f t="shared" si="24"/>
        <v>0</v>
      </c>
      <c r="I10">
        <f t="shared" si="24"/>
        <v>0</v>
      </c>
      <c r="J10">
        <f t="shared" si="24"/>
        <v>0</v>
      </c>
      <c r="K10">
        <f t="shared" si="24"/>
        <v>0</v>
      </c>
      <c r="L10">
        <f t="shared" si="24"/>
        <v>0</v>
      </c>
      <c r="M10">
        <f>H10*3+I10</f>
        <v>0</v>
      </c>
      <c r="N10">
        <f t="shared" ref="N10:S10" si="25">SUM(N4:N9)</f>
        <v>0</v>
      </c>
      <c r="O10">
        <f t="shared" si="25"/>
        <v>0</v>
      </c>
      <c r="P10">
        <f t="shared" si="25"/>
        <v>0</v>
      </c>
      <c r="Q10">
        <f t="shared" si="25"/>
        <v>0</v>
      </c>
      <c r="R10">
        <f t="shared" si="25"/>
        <v>0</v>
      </c>
      <c r="S10">
        <f t="shared" si="25"/>
        <v>0</v>
      </c>
      <c r="T10">
        <f>O10*3+P10</f>
        <v>0</v>
      </c>
      <c r="U10">
        <f t="shared" ref="U10:Z10" si="26">SUM(U4:U9)</f>
        <v>0</v>
      </c>
      <c r="V10">
        <f t="shared" si="26"/>
        <v>0</v>
      </c>
      <c r="W10">
        <f t="shared" si="26"/>
        <v>0</v>
      </c>
      <c r="X10">
        <f t="shared" si="26"/>
        <v>0</v>
      </c>
      <c r="Y10">
        <f t="shared" si="26"/>
        <v>0</v>
      </c>
      <c r="Z10">
        <f t="shared" si="26"/>
        <v>0</v>
      </c>
      <c r="AA10">
        <f>V10*3+W10</f>
        <v>0</v>
      </c>
      <c r="AB10">
        <f t="shared" ref="AB10:AG10" si="27">SUM(AB4:AB9)</f>
        <v>0</v>
      </c>
      <c r="AC10">
        <f t="shared" si="27"/>
        <v>0</v>
      </c>
      <c r="AD10">
        <f t="shared" si="27"/>
        <v>0</v>
      </c>
      <c r="AE10">
        <f t="shared" si="27"/>
        <v>0</v>
      </c>
      <c r="AF10">
        <f t="shared" si="27"/>
        <v>0</v>
      </c>
      <c r="AG10">
        <f t="shared" si="27"/>
        <v>0</v>
      </c>
      <c r="AH10">
        <f>AC10*3+AD10</f>
        <v>0</v>
      </c>
    </row>
    <row r="14" spans="1:36">
      <c r="F14" t="s">
        <v>40</v>
      </c>
    </row>
    <row r="15" spans="1:36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>
      <c r="F16" t="str">
        <f>G2</f>
        <v>Italia</v>
      </c>
      <c r="G16">
        <f t="shared" ref="G16:M16" si="28">G10</f>
        <v>0</v>
      </c>
      <c r="H16">
        <f t="shared" si="28"/>
        <v>0</v>
      </c>
      <c r="I16">
        <f t="shared" si="28"/>
        <v>0</v>
      </c>
      <c r="J16">
        <f t="shared" si="28"/>
        <v>0</v>
      </c>
      <c r="K16">
        <f t="shared" si="28"/>
        <v>0</v>
      </c>
      <c r="L16">
        <f t="shared" si="28"/>
        <v>0</v>
      </c>
      <c r="M16">
        <f t="shared" si="28"/>
        <v>0</v>
      </c>
      <c r="O16" t="str">
        <f>IF($M16&gt;=$M17,$F16,$F17)</f>
        <v>Italia</v>
      </c>
      <c r="P16">
        <f>VLOOKUP(O16,$F$16:$M$25,8,FALSE)</f>
        <v>0</v>
      </c>
      <c r="S16" t="str">
        <f>IF($P16&gt;=$P18,$O16,$O18)</f>
        <v>Italia</v>
      </c>
      <c r="T16">
        <f>VLOOKUP(S16,$O$16:$P$25,2,FALSE)</f>
        <v>0</v>
      </c>
      <c r="W16" t="str">
        <f>IF($T16&gt;=$T19,$S16,$S19)</f>
        <v>Italia</v>
      </c>
      <c r="X16">
        <f>VLOOKUP(W16,$S$16:$T$25,2,FALSE)</f>
        <v>0</v>
      </c>
      <c r="AA16" t="str">
        <f>W16</f>
        <v>Italia</v>
      </c>
      <c r="AB16">
        <f>VLOOKUP(AA16,W16:X25,2,FALSE)</f>
        <v>0</v>
      </c>
      <c r="AE16" t="str">
        <f>AA16</f>
        <v>Italia</v>
      </c>
      <c r="AF16">
        <f>VLOOKUP(AE16,AA16:AB25,2,FALSE)</f>
        <v>0</v>
      </c>
      <c r="AI16" t="str">
        <f>AE16</f>
        <v>Italia</v>
      </c>
      <c r="AJ16">
        <f>VLOOKUP(AI16,AE16:AF25,2,FALSE)</f>
        <v>0</v>
      </c>
    </row>
    <row r="17" spans="6:37">
      <c r="F17" t="str">
        <f>N2</f>
        <v>Paraguay</v>
      </c>
      <c r="G17">
        <f t="shared" ref="G17:M17" si="29">N10</f>
        <v>0</v>
      </c>
      <c r="H17">
        <f t="shared" si="29"/>
        <v>0</v>
      </c>
      <c r="I17">
        <f t="shared" si="29"/>
        <v>0</v>
      </c>
      <c r="J17">
        <f t="shared" si="29"/>
        <v>0</v>
      </c>
      <c r="K17">
        <f t="shared" si="29"/>
        <v>0</v>
      </c>
      <c r="L17">
        <f t="shared" si="29"/>
        <v>0</v>
      </c>
      <c r="M17">
        <f t="shared" si="29"/>
        <v>0</v>
      </c>
      <c r="O17" t="str">
        <f>IF($M17&lt;=$M16,$F17,$F16)</f>
        <v>Paraguay</v>
      </c>
      <c r="P17">
        <f>VLOOKUP(O17,$F$16:$M$25,8,FALSE)</f>
        <v>0</v>
      </c>
      <c r="S17" t="str">
        <f>O17</f>
        <v>Paraguay</v>
      </c>
      <c r="T17">
        <f>VLOOKUP(S17,$O$16:$P$25,2,FALSE)</f>
        <v>0</v>
      </c>
      <c r="W17" t="str">
        <f>S17</f>
        <v>Paraguay</v>
      </c>
      <c r="X17">
        <f>VLOOKUP(W17,$S$16:$T$25,2,FALSE)</f>
        <v>0</v>
      </c>
      <c r="AA17" t="str">
        <f>IF(X17&gt;=X18,W17,W18)</f>
        <v>Paraguay</v>
      </c>
      <c r="AB17">
        <f>VLOOKUP(AA17,W16:X25,2,FALSE)</f>
        <v>0</v>
      </c>
      <c r="AE17" t="str">
        <f>IF(AB17&gt;=AB19,AA17,AA19)</f>
        <v>Paraguay</v>
      </c>
      <c r="AF17">
        <f>VLOOKUP(AE17,AA16:AB25,2,FALSE)</f>
        <v>0</v>
      </c>
      <c r="AI17" t="str">
        <f>AE17</f>
        <v>Paraguay</v>
      </c>
      <c r="AJ17">
        <f>VLOOKUP(AI17,AE16:AF25,2,FALSE)</f>
        <v>0</v>
      </c>
    </row>
    <row r="18" spans="6:37">
      <c r="F18" t="str">
        <f>U2</f>
        <v>Nueva Zelanda</v>
      </c>
      <c r="G18">
        <f t="shared" ref="G18:M18" si="30">U10</f>
        <v>0</v>
      </c>
      <c r="H18">
        <f t="shared" si="30"/>
        <v>0</v>
      </c>
      <c r="I18">
        <f t="shared" si="30"/>
        <v>0</v>
      </c>
      <c r="J18">
        <f t="shared" si="30"/>
        <v>0</v>
      </c>
      <c r="K18">
        <f t="shared" si="30"/>
        <v>0</v>
      </c>
      <c r="L18">
        <f t="shared" si="30"/>
        <v>0</v>
      </c>
      <c r="M18">
        <f t="shared" si="30"/>
        <v>0</v>
      </c>
      <c r="O18" t="str">
        <f>F18</f>
        <v>Nueva Zelanda</v>
      </c>
      <c r="P18">
        <f>VLOOKUP(O18,$F$16:$M$25,8,FALSE)</f>
        <v>0</v>
      </c>
      <c r="S18" t="str">
        <f>IF($P18&lt;=$P16,$O18,$O16)</f>
        <v>Nueva Zelanda</v>
      </c>
      <c r="T18">
        <f>VLOOKUP(S18,$O$16:$P$25,2,FALSE)</f>
        <v>0</v>
      </c>
      <c r="W18" t="str">
        <f>S18</f>
        <v>Nueva Zelanda</v>
      </c>
      <c r="X18">
        <f>VLOOKUP(W18,$S$16:$T$25,2,FALSE)</f>
        <v>0</v>
      </c>
      <c r="AA18" t="str">
        <f>IF(X18&lt;=X17,W18,W17)</f>
        <v>Nueva Zelanda</v>
      </c>
      <c r="AB18">
        <f>VLOOKUP(AA18,W16:X25,2,FALSE)</f>
        <v>0</v>
      </c>
      <c r="AE18" t="str">
        <f>AA18</f>
        <v>Nueva Zelanda</v>
      </c>
      <c r="AF18">
        <f>VLOOKUP(AE18,AA16:AB25,2,FALSE)</f>
        <v>0</v>
      </c>
      <c r="AI18" t="str">
        <f>IF(AF18&gt;=AF19,AE18,AE19)</f>
        <v>Nueva Zelanda</v>
      </c>
      <c r="AJ18">
        <f>VLOOKUP(AI18,AE16:AF25,2,FALSE)</f>
        <v>0</v>
      </c>
    </row>
    <row r="19" spans="6:37">
      <c r="F19" t="str">
        <f>AB2</f>
        <v>Eslovaquia</v>
      </c>
      <c r="G19">
        <f t="shared" ref="G19:M19" si="31">AB10</f>
        <v>0</v>
      </c>
      <c r="H19">
        <f t="shared" si="31"/>
        <v>0</v>
      </c>
      <c r="I19">
        <f t="shared" si="31"/>
        <v>0</v>
      </c>
      <c r="J19">
        <f t="shared" si="31"/>
        <v>0</v>
      </c>
      <c r="K19">
        <f t="shared" si="31"/>
        <v>0</v>
      </c>
      <c r="L19">
        <f t="shared" si="31"/>
        <v>0</v>
      </c>
      <c r="M19">
        <f t="shared" si="31"/>
        <v>0</v>
      </c>
      <c r="O19" t="str">
        <f>F19</f>
        <v>Eslovaquia</v>
      </c>
      <c r="P19">
        <f>VLOOKUP(O19,$F$16:$M$25,8,FALSE)</f>
        <v>0</v>
      </c>
      <c r="S19" t="str">
        <f>O19</f>
        <v>Eslovaquia</v>
      </c>
      <c r="T19">
        <f>VLOOKUP(S19,$O$16:$P$25,2,FALSE)</f>
        <v>0</v>
      </c>
      <c r="W19" t="str">
        <f>IF($T19&lt;=$T16,$S19,$S16)</f>
        <v>Eslovaquia</v>
      </c>
      <c r="X19">
        <f>VLOOKUP(W19,$S$16:$T$25,2,FALSE)</f>
        <v>0</v>
      </c>
      <c r="AA19" t="str">
        <f>W19</f>
        <v>Eslovaquia</v>
      </c>
      <c r="AB19">
        <f>VLOOKUP(AA19,W16:X25,2,FALSE)</f>
        <v>0</v>
      </c>
      <c r="AE19" t="str">
        <f>IF(AB19&lt;=AB17,AA19,AA17)</f>
        <v>Eslovaquia</v>
      </c>
      <c r="AF19">
        <f>VLOOKUP(AE19,AA16:AB25,2,FALSE)</f>
        <v>0</v>
      </c>
      <c r="AI19" t="str">
        <f>IF(AF19&lt;=AF18,AE19,AE18)</f>
        <v>Eslovaquia</v>
      </c>
      <c r="AJ19">
        <f>VLOOKUP(AI19,AE16:AF25,2,FALSE)</f>
        <v>0</v>
      </c>
    </row>
    <row r="28" spans="6:37">
      <c r="F28" t="str">
        <f>AI16</f>
        <v>Italia</v>
      </c>
      <c r="J28">
        <f>AJ16</f>
        <v>0</v>
      </c>
      <c r="K28">
        <f>VLOOKUP(AI16,$F$16:$M$25,6,FALSE)</f>
        <v>0</v>
      </c>
      <c r="L28">
        <f>VLOOKUP(AI16,$F$16:$M$25,7,FALSE)</f>
        <v>0</v>
      </c>
      <c r="M28">
        <f>K28-L28</f>
        <v>0</v>
      </c>
      <c r="O28" t="str">
        <f>IF(AND($J28=$J29,$M29&gt;$M28),$F29,$F28)</f>
        <v>Italia</v>
      </c>
      <c r="P28">
        <f>VLOOKUP(O28,$F$28:$M$37,5,FALSE)</f>
        <v>0</v>
      </c>
      <c r="Q28">
        <f>VLOOKUP(O28,$F$28:$M$37,8,FALSE)</f>
        <v>0</v>
      </c>
      <c r="S28" t="str">
        <f>IF(AND(P28=P30,Q30&gt;Q28),O30,O28)</f>
        <v>Italia</v>
      </c>
      <c r="T28">
        <f>VLOOKUP(S28,$O$28:$Q$37,2,FALSE)</f>
        <v>0</v>
      </c>
      <c r="U28">
        <f>VLOOKUP(S28,$O$28:$Q$37,3,FALSE)</f>
        <v>0</v>
      </c>
      <c r="W28" t="str">
        <f>IF(AND(T28=T31,U31&gt;U28),S31,S28)</f>
        <v>Italia</v>
      </c>
      <c r="X28">
        <f>VLOOKUP(W28,$S$28:$U$37,2,FALSE)</f>
        <v>0</v>
      </c>
      <c r="Y28">
        <f>VLOOKUP(W28,$S$28:$U$37,3,FALSE)</f>
        <v>0</v>
      </c>
      <c r="AA28" t="str">
        <f>W28</f>
        <v>Italia</v>
      </c>
      <c r="AB28">
        <f>VLOOKUP(AA28,W28:Y37,2,FALSE)</f>
        <v>0</v>
      </c>
      <c r="AC28">
        <f>VLOOKUP(AA28,W28:Y37,3,FALSE)</f>
        <v>0</v>
      </c>
      <c r="AE28" t="str">
        <f>AA28</f>
        <v>Italia</v>
      </c>
      <c r="AF28">
        <f>VLOOKUP(AE28,AA28:AC37,2,FALSE)</f>
        <v>0</v>
      </c>
      <c r="AG28">
        <f>VLOOKUP(AE28,AA28:AC37,3,FALSE)</f>
        <v>0</v>
      </c>
      <c r="AI28" t="str">
        <f>AE28</f>
        <v>Italia</v>
      </c>
      <c r="AJ28">
        <f>VLOOKUP(AI28,AE28:AG37,2,FALSE)</f>
        <v>0</v>
      </c>
      <c r="AK28">
        <f>VLOOKUP(AI28,AE28:AG37,3,FALSE)</f>
        <v>0</v>
      </c>
    </row>
    <row r="29" spans="6:37">
      <c r="F29" t="str">
        <f>AI17</f>
        <v>Paraguay</v>
      </c>
      <c r="J29">
        <f>AJ17</f>
        <v>0</v>
      </c>
      <c r="K29">
        <f>VLOOKUP(AI17,$F$16:$M$25,6,FALSE)</f>
        <v>0</v>
      </c>
      <c r="L29">
        <f>VLOOKUP(AI17,$F$16:$M$25,7,FALSE)</f>
        <v>0</v>
      </c>
      <c r="M29">
        <f>K29-L29</f>
        <v>0</v>
      </c>
      <c r="O29" t="str">
        <f>IF(AND($J28=$J29,$M29&gt;$M28),$F28,$F29)</f>
        <v>Paraguay</v>
      </c>
      <c r="P29">
        <f>VLOOKUP(O29,$F$28:$M$37,5,FALSE)</f>
        <v>0</v>
      </c>
      <c r="Q29">
        <f>VLOOKUP(O29,$F$28:$M$37,8,FALSE)</f>
        <v>0</v>
      </c>
      <c r="S29" t="str">
        <f>O29</f>
        <v>Paraguay</v>
      </c>
      <c r="T29">
        <f>VLOOKUP(S29,$O$28:$Q$37,2,FALSE)</f>
        <v>0</v>
      </c>
      <c r="U29">
        <f>VLOOKUP(S29,$O$28:$Q$37,3,FALSE)</f>
        <v>0</v>
      </c>
      <c r="W29" t="str">
        <f>S29</f>
        <v>Paraguay</v>
      </c>
      <c r="X29">
        <f>VLOOKUP(W29,$S$28:$U$37,2,FALSE)</f>
        <v>0</v>
      </c>
      <c r="Y29">
        <f>VLOOKUP(W29,$S$28:$U$37,3,FALSE)</f>
        <v>0</v>
      </c>
      <c r="AA29" t="str">
        <f>IF(AND(X29=X30,Y30&gt;Y29),W30,W29)</f>
        <v>Paraguay</v>
      </c>
      <c r="AB29">
        <f>VLOOKUP(AA29,W28:Y37,2,FALSE)</f>
        <v>0</v>
      </c>
      <c r="AC29">
        <f>VLOOKUP(AA29,W28:Y37,3,FALSE)</f>
        <v>0</v>
      </c>
      <c r="AE29" t="str">
        <f>IF(AND(AB29=AB31,AC31&gt;AC29),AA31,AA29)</f>
        <v>Paraguay</v>
      </c>
      <c r="AF29">
        <f>VLOOKUP(AE29,AA28:AC37,2,FALSE)</f>
        <v>0</v>
      </c>
      <c r="AG29">
        <f>VLOOKUP(AE29,AA28:AC37,3,FALSE)</f>
        <v>0</v>
      </c>
      <c r="AI29" t="str">
        <f>AE29</f>
        <v>Paraguay</v>
      </c>
      <c r="AJ29">
        <f>VLOOKUP(AI29,AE28:AG37,2,FALSE)</f>
        <v>0</v>
      </c>
      <c r="AK29">
        <f>VLOOKUP(AI29,AE28:AG37,3,FALSE)</f>
        <v>0</v>
      </c>
    </row>
    <row r="30" spans="6:37">
      <c r="F30" t="str">
        <f>AI18</f>
        <v>Nueva Zelanda</v>
      </c>
      <c r="J30">
        <f>AJ18</f>
        <v>0</v>
      </c>
      <c r="K30">
        <f>VLOOKUP(AI18,$F$16:$M$25,6,FALSE)</f>
        <v>0</v>
      </c>
      <c r="L30">
        <f>VLOOKUP(AI18,$F$16:$M$25,7,FALSE)</f>
        <v>0</v>
      </c>
      <c r="M30">
        <f>K30-L30</f>
        <v>0</v>
      </c>
      <c r="O30" t="str">
        <f>F30</f>
        <v>Nueva Zelanda</v>
      </c>
      <c r="P30">
        <f>VLOOKUP(O30,$F$28:$M$37,5,FALSE)</f>
        <v>0</v>
      </c>
      <c r="Q30">
        <f>VLOOKUP(O30,$F$28:$M$37,8,FALSE)</f>
        <v>0</v>
      </c>
      <c r="S30" t="str">
        <f>IF(AND($P28=P30,Q30&gt;Q28),O28,O30)</f>
        <v>Nueva Zelanda</v>
      </c>
      <c r="T30">
        <f>VLOOKUP(S30,$O$28:$Q$37,2,FALSE)</f>
        <v>0</v>
      </c>
      <c r="U30">
        <f>VLOOKUP(S30,$O$28:$Q$37,3,FALSE)</f>
        <v>0</v>
      </c>
      <c r="W30" t="str">
        <f>S30</f>
        <v>Nueva Zelanda</v>
      </c>
      <c r="X30">
        <f>VLOOKUP(W30,$S$28:$U$37,2,FALSE)</f>
        <v>0</v>
      </c>
      <c r="Y30">
        <f>VLOOKUP(W30,$S$28:$U$37,3,FALSE)</f>
        <v>0</v>
      </c>
      <c r="AA30" t="str">
        <f>IF(AND(X29=X30,Y30&gt;Y29),W29,W30)</f>
        <v>Nueva Zelanda</v>
      </c>
      <c r="AB30">
        <f>VLOOKUP(AA30,W28:Y37,2,FALSE)</f>
        <v>0</v>
      </c>
      <c r="AC30">
        <f>VLOOKUP(AA30,W28:Y37,3,FALSE)</f>
        <v>0</v>
      </c>
      <c r="AE30" t="str">
        <f>AA30</f>
        <v>Nueva Zelanda</v>
      </c>
      <c r="AF30">
        <f>VLOOKUP(AE30,AA28:AC37,2,FALSE)</f>
        <v>0</v>
      </c>
      <c r="AG30">
        <f>VLOOKUP(AE30,AA28:AC37,3,FALSE)</f>
        <v>0</v>
      </c>
      <c r="AI30" t="str">
        <f>IF(AND(AF30=AF31,AG31&gt;AG30),AE31,AE30)</f>
        <v>Nueva Zelanda</v>
      </c>
      <c r="AJ30">
        <f>VLOOKUP(AI30,AE28:AG37,2,FALSE)</f>
        <v>0</v>
      </c>
      <c r="AK30">
        <f>VLOOKUP(AI30,AE28:AG37,3,FALSE)</f>
        <v>0</v>
      </c>
    </row>
    <row r="31" spans="6:37">
      <c r="F31" t="str">
        <f>AI19</f>
        <v>Eslovaquia</v>
      </c>
      <c r="J31">
        <f>AJ19</f>
        <v>0</v>
      </c>
      <c r="K31">
        <f>VLOOKUP(AI19,$F$16:$M$25,6,FALSE)</f>
        <v>0</v>
      </c>
      <c r="L31">
        <f>VLOOKUP(AI19,$F$16:$M$25,7,FALSE)</f>
        <v>0</v>
      </c>
      <c r="M31">
        <f>K31-L31</f>
        <v>0</v>
      </c>
      <c r="O31" t="str">
        <f>F31</f>
        <v>Eslovaquia</v>
      </c>
      <c r="P31">
        <f>VLOOKUP(O31,$F$28:$M$37,5,FALSE)</f>
        <v>0</v>
      </c>
      <c r="Q31">
        <f>VLOOKUP(O31,$F$28:$M$37,8,FALSE)</f>
        <v>0</v>
      </c>
      <c r="S31" t="str">
        <f>O31</f>
        <v>Eslovaquia</v>
      </c>
      <c r="T31">
        <f>VLOOKUP(S31,$O$28:$Q$37,2,FALSE)</f>
        <v>0</v>
      </c>
      <c r="U31">
        <f>VLOOKUP(S31,$O$28:$Q$37,3,FALSE)</f>
        <v>0</v>
      </c>
      <c r="W31" t="str">
        <f>IF(AND(T28=T31,U31&gt;U28),S28,S31)</f>
        <v>Eslovaquia</v>
      </c>
      <c r="X31">
        <f>VLOOKUP(W31,$S$28:$U$37,2,FALSE)</f>
        <v>0</v>
      </c>
      <c r="Y31">
        <f>VLOOKUP(W31,$S$28:$U$37,3,FALSE)</f>
        <v>0</v>
      </c>
      <c r="AA31" t="str">
        <f>W31</f>
        <v>Eslovaquia</v>
      </c>
      <c r="AB31">
        <f>VLOOKUP(AA31,W28:Y37,2,FALSE)</f>
        <v>0</v>
      </c>
      <c r="AC31">
        <f>VLOOKUP(AA31,W28:Y37,3,FALSE)</f>
        <v>0</v>
      </c>
      <c r="AE31" t="str">
        <f>IF(AND(AB29=AB31,AC31&gt;AC29),AA29,AA31)</f>
        <v>Eslovaquia</v>
      </c>
      <c r="AF31">
        <f>VLOOKUP(AE31,AA28:AC37,2,FALSE)</f>
        <v>0</v>
      </c>
      <c r="AG31">
        <f>VLOOKUP(AE31,AA28:AC37,3,FALSE)</f>
        <v>0</v>
      </c>
      <c r="AI31" t="str">
        <f>IF(AND(AF30=AF31,AG31&gt;AG30),AE30,AE31)</f>
        <v>Eslovaquia</v>
      </c>
      <c r="AJ31">
        <f>VLOOKUP(AI31,AE28:AG37,2,FALSE)</f>
        <v>0</v>
      </c>
      <c r="AK31">
        <f>VLOOKUP(AI31,AE28:AG37,3,FALSE)</f>
        <v>0</v>
      </c>
    </row>
    <row r="40" spans="6:38">
      <c r="F40" t="str">
        <f>AI28</f>
        <v>Italia</v>
      </c>
      <c r="J40">
        <f>VLOOKUP(F40,$F$16:$M$25,8,FALSE)</f>
        <v>0</v>
      </c>
      <c r="K40">
        <f>VLOOKUP(F40,$F$16:$M$25,6,FALSE)</f>
        <v>0</v>
      </c>
      <c r="L40">
        <f>VLOOKUP(F40,$F$16:$M$25,7,FALSE)</f>
        <v>0</v>
      </c>
      <c r="M40">
        <f>K40-L40</f>
        <v>0</v>
      </c>
      <c r="O40" t="str">
        <f>IF(AND(J40=J41,M40=M41,K41&gt;K40),F41,F40)</f>
        <v>Italia</v>
      </c>
      <c r="P40">
        <f>VLOOKUP(O40,$F$40:$M$49,5,FALSE)</f>
        <v>0</v>
      </c>
      <c r="Q40">
        <f>VLOOKUP(O40,$F$40:$M$49,8,FALSE)</f>
        <v>0</v>
      </c>
      <c r="R40">
        <f>VLOOKUP(O40,$F$40:$M$49,6,FALSE)</f>
        <v>0</v>
      </c>
      <c r="S40" t="str">
        <f>IF(AND(P40=P42,Q40=Q42,R42&gt;R40),O42,O40)</f>
        <v>Italia</v>
      </c>
      <c r="T40">
        <f>VLOOKUP(S40,$O$40:$R$49,2,FALSE)</f>
        <v>0</v>
      </c>
      <c r="U40">
        <f>VLOOKUP(S40,$O$40:$R$49,3,FALSE)</f>
        <v>0</v>
      </c>
      <c r="V40">
        <f>VLOOKUP(S40,$O$40:$R$49,4,FALSE)</f>
        <v>0</v>
      </c>
      <c r="W40" t="str">
        <f>IF(AND(T40=T43,U40=U43,V43&gt;V40),S43,S40)</f>
        <v>Italia</v>
      </c>
      <c r="X40">
        <f>VLOOKUP(W40,$S$40:$V$49,2,FALSE)</f>
        <v>0</v>
      </c>
      <c r="Y40">
        <f>VLOOKUP(W40,$S$40:$V$49,3,FALSE)</f>
        <v>0</v>
      </c>
      <c r="Z40">
        <f>VLOOKUP(W40,$S$40:$V$49,4,FALSE)</f>
        <v>0</v>
      </c>
      <c r="AA40" t="str">
        <f>W40</f>
        <v>Italia</v>
      </c>
      <c r="AB40">
        <f>VLOOKUP(AA40,W40:Z49,2,FALSE)</f>
        <v>0</v>
      </c>
      <c r="AC40">
        <f>VLOOKUP(AA40,W40:Z49,3,FALSE)</f>
        <v>0</v>
      </c>
      <c r="AD40">
        <f>VLOOKUP(AA40,W40:Z49,4,FALSE)</f>
        <v>0</v>
      </c>
      <c r="AE40" t="str">
        <f>AA40</f>
        <v>Italia</v>
      </c>
      <c r="AF40">
        <f>VLOOKUP(AE40,AA40:AD49,2,FALSE)</f>
        <v>0</v>
      </c>
      <c r="AG40">
        <f>VLOOKUP(AE40,AA40:AD49,3,FALSE)</f>
        <v>0</v>
      </c>
      <c r="AH40">
        <f>VLOOKUP(AE40,AA40:AD49,4,FALSE)</f>
        <v>0</v>
      </c>
      <c r="AI40" t="str">
        <f>AE40</f>
        <v>Italia</v>
      </c>
      <c r="AJ40">
        <f>VLOOKUP(AI40,AE40:AH49,2,FALSE)</f>
        <v>0</v>
      </c>
      <c r="AK40">
        <f>VLOOKUP(AI40,AE40:AH49,3,FALSE)</f>
        <v>0</v>
      </c>
      <c r="AL40">
        <f>VLOOKUP(AI40,AE40:AH49,4,FALSE)</f>
        <v>0</v>
      </c>
    </row>
    <row r="41" spans="6:38">
      <c r="F41" t="str">
        <f>AI29</f>
        <v>Paraguay</v>
      </c>
      <c r="J41">
        <f>VLOOKUP(F41,$F$16:$M$25,8,FALSE)</f>
        <v>0</v>
      </c>
      <c r="K41">
        <f>VLOOKUP(F41,$F$16:$M$25,6,FALSE)</f>
        <v>0</v>
      </c>
      <c r="L41">
        <f>VLOOKUP(F41,$F$16:$M$25,7,FALSE)</f>
        <v>0</v>
      </c>
      <c r="M41">
        <f>K41-L41</f>
        <v>0</v>
      </c>
      <c r="O41" t="str">
        <f>IF(AND(J40=J41,M40=M41,K41&gt;K40),F40,F41)</f>
        <v>Paraguay</v>
      </c>
      <c r="P41">
        <f>VLOOKUP(O41,$F$40:$M$49,5,FALSE)</f>
        <v>0</v>
      </c>
      <c r="Q41">
        <f>VLOOKUP(O41,$F$40:$M$49,8,FALSE)</f>
        <v>0</v>
      </c>
      <c r="R41">
        <f>VLOOKUP(O41,$F$40:$M$49,6,FALSE)</f>
        <v>0</v>
      </c>
      <c r="S41" t="str">
        <f>O41</f>
        <v>Paraguay</v>
      </c>
      <c r="T41">
        <f>VLOOKUP(S41,$O$40:$R$49,2,FALSE)</f>
        <v>0</v>
      </c>
      <c r="U41">
        <f>VLOOKUP(S41,$O$40:$R$49,3,FALSE)</f>
        <v>0</v>
      </c>
      <c r="V41">
        <f>VLOOKUP(S41,$O$40:$R$49,4,FALSE)</f>
        <v>0</v>
      </c>
      <c r="W41" t="str">
        <f>S41</f>
        <v>Paraguay</v>
      </c>
      <c r="X41">
        <f>VLOOKUP(W41,$S$40:$V$49,2,FALSE)</f>
        <v>0</v>
      </c>
      <c r="Y41">
        <f>VLOOKUP(W41,$S$40:$V$49,3,FALSE)</f>
        <v>0</v>
      </c>
      <c r="Z41">
        <f>VLOOKUP(W41,$S$40:$V$49,4,FALSE)</f>
        <v>0</v>
      </c>
      <c r="AA41" t="str">
        <f>IF(AND(X41=X42,Y41=Y42,Z42&gt;Z41),W42,W41)</f>
        <v>Paraguay</v>
      </c>
      <c r="AB41">
        <f>VLOOKUP(AA41,W40:Z49,2,FALSE)</f>
        <v>0</v>
      </c>
      <c r="AC41">
        <f>VLOOKUP(AA41,W40:Z49,3,FALSE)</f>
        <v>0</v>
      </c>
      <c r="AD41">
        <f>VLOOKUP(AA41,W40:Z49,4,FALSE)</f>
        <v>0</v>
      </c>
      <c r="AE41" t="str">
        <f>IF(AND(AB41=AB43,AC41=AC43,AD43&gt;AD41),AA43,AA41)</f>
        <v>Paraguay</v>
      </c>
      <c r="AF41">
        <f>VLOOKUP(AE41,AA40:AD49,2,FALSE)</f>
        <v>0</v>
      </c>
      <c r="AG41">
        <f>VLOOKUP(AE41,AA40:AD49,3,FALSE)</f>
        <v>0</v>
      </c>
      <c r="AH41">
        <f>VLOOKUP(AE41,AA40:AD49,4,FALSE)</f>
        <v>0</v>
      </c>
      <c r="AI41" t="str">
        <f>AE41</f>
        <v>Paraguay</v>
      </c>
      <c r="AJ41">
        <f>VLOOKUP(AI41,AE40:AH49,2,FALSE)</f>
        <v>0</v>
      </c>
      <c r="AK41">
        <f>VLOOKUP(AI41,AE40:AH49,3,FALSE)</f>
        <v>0</v>
      </c>
      <c r="AL41">
        <f>VLOOKUP(AI41,AE40:AH49,4,FALSE)</f>
        <v>0</v>
      </c>
    </row>
    <row r="42" spans="6:38">
      <c r="F42" t="str">
        <f>AI30</f>
        <v>Nueva Zelanda</v>
      </c>
      <c r="J42">
        <f>VLOOKUP(F42,$F$16:$M$25,8,FALSE)</f>
        <v>0</v>
      </c>
      <c r="K42">
        <f>VLOOKUP(F42,$F$16:$M$25,6,FALSE)</f>
        <v>0</v>
      </c>
      <c r="L42">
        <f>VLOOKUP(F42,$F$16:$M$25,7,FALSE)</f>
        <v>0</v>
      </c>
      <c r="M42">
        <f>K42-L42</f>
        <v>0</v>
      </c>
      <c r="O42" t="str">
        <f>F42</f>
        <v>Nueva Zelanda</v>
      </c>
      <c r="P42">
        <f>VLOOKUP(O42,$F$40:$M$49,5,FALSE)</f>
        <v>0</v>
      </c>
      <c r="Q42">
        <f>VLOOKUP(O42,$F$40:$M$49,8,FALSE)</f>
        <v>0</v>
      </c>
      <c r="R42">
        <f>VLOOKUP(O42,$F$40:$M$49,6,FALSE)</f>
        <v>0</v>
      </c>
      <c r="S42" t="str">
        <f>IF(AND(P40=P42,Q40=Q42,R42&gt;R40),O40,O42)</f>
        <v>Nueva Zelanda</v>
      </c>
      <c r="T42">
        <f>VLOOKUP(S42,$O$40:$R$49,2,FALSE)</f>
        <v>0</v>
      </c>
      <c r="U42">
        <f>VLOOKUP(S42,$O$40:$R$49,3,FALSE)</f>
        <v>0</v>
      </c>
      <c r="V42">
        <f>VLOOKUP(S42,$O$40:$R$49,4,FALSE)</f>
        <v>0</v>
      </c>
      <c r="W42" t="str">
        <f>S42</f>
        <v>Nueva Zelanda</v>
      </c>
      <c r="X42">
        <f>VLOOKUP(W42,$S$40:$V$49,2,FALSE)</f>
        <v>0</v>
      </c>
      <c r="Y42">
        <f>VLOOKUP(W42,$S$40:$V$49,3,FALSE)</f>
        <v>0</v>
      </c>
      <c r="Z42">
        <f>VLOOKUP(W42,$S$40:$V$49,4,FALSE)</f>
        <v>0</v>
      </c>
      <c r="AA42" t="str">
        <f>IF(AND(X41=X42,Y41=Y42,Z42&gt;Z41),W41,W42)</f>
        <v>Nueva Zelanda</v>
      </c>
      <c r="AB42">
        <f>VLOOKUP(AA42,W40:Z49,2,FALSE)</f>
        <v>0</v>
      </c>
      <c r="AC42">
        <f>VLOOKUP(AA42,W40:Z49,3,FALSE)</f>
        <v>0</v>
      </c>
      <c r="AD42">
        <f>VLOOKUP(AA42,W40:Z49,4,FALSE)</f>
        <v>0</v>
      </c>
      <c r="AE42" t="str">
        <f>AA42</f>
        <v>Nueva Zelanda</v>
      </c>
      <c r="AF42">
        <f>VLOOKUP(AE42,AA40:AD49,2,FALSE)</f>
        <v>0</v>
      </c>
      <c r="AG42">
        <f>VLOOKUP(AE42,AA40:AD49,3,FALSE)</f>
        <v>0</v>
      </c>
      <c r="AH42">
        <f>VLOOKUP(AE42,AA40:AD49,4,FALSE)</f>
        <v>0</v>
      </c>
      <c r="AI42" t="str">
        <f>IF(AND(AF42=AF43,AG42=AG43,AH43&gt;AH42),AE43,AE42)</f>
        <v>Nueva Zelanda</v>
      </c>
      <c r="AJ42">
        <f>VLOOKUP(AI42,AE40:AH49,2,FALSE)</f>
        <v>0</v>
      </c>
      <c r="AK42">
        <f>VLOOKUP(AI42,AE40:AH49,3,FALSE)</f>
        <v>0</v>
      </c>
      <c r="AL42">
        <f>VLOOKUP(AI42,AE40:AH49,4,FALSE)</f>
        <v>0</v>
      </c>
    </row>
    <row r="43" spans="6:38">
      <c r="F43" t="str">
        <f>AI31</f>
        <v>Eslovaquia</v>
      </c>
      <c r="J43">
        <f>VLOOKUP(F43,$F$16:$M$25,8,FALSE)</f>
        <v>0</v>
      </c>
      <c r="K43">
        <f>VLOOKUP(F43,$F$16:$M$25,6,FALSE)</f>
        <v>0</v>
      </c>
      <c r="L43">
        <f>VLOOKUP(F43,$F$16:$M$25,7,FALSE)</f>
        <v>0</v>
      </c>
      <c r="M43">
        <f>K43-L43</f>
        <v>0</v>
      </c>
      <c r="O43" t="str">
        <f>F43</f>
        <v>Eslovaquia</v>
      </c>
      <c r="P43">
        <f>VLOOKUP(O43,$F$40:$M$49,5,FALSE)</f>
        <v>0</v>
      </c>
      <c r="Q43">
        <f>VLOOKUP(O43,$F$40:$M$49,8,FALSE)</f>
        <v>0</v>
      </c>
      <c r="R43">
        <f>VLOOKUP(O43,$F$40:$M$49,6,FALSE)</f>
        <v>0</v>
      </c>
      <c r="S43" t="str">
        <f>O43</f>
        <v>Eslovaquia</v>
      </c>
      <c r="T43">
        <f>VLOOKUP(S43,$O$40:$R$49,2,FALSE)</f>
        <v>0</v>
      </c>
      <c r="U43">
        <f>VLOOKUP(S43,$O$40:$R$49,3,FALSE)</f>
        <v>0</v>
      </c>
      <c r="V43">
        <f>VLOOKUP(S43,$O$40:$R$49,4,FALSE)</f>
        <v>0</v>
      </c>
      <c r="W43" t="str">
        <f>IF(AND(T40=T43,U40=U43,V43&gt;V40),S40,S43)</f>
        <v>Eslovaquia</v>
      </c>
      <c r="X43">
        <f>VLOOKUP(W43,$S$40:$V$49,2,FALSE)</f>
        <v>0</v>
      </c>
      <c r="Y43">
        <f>VLOOKUP(W43,$S$40:$V$49,3,FALSE)</f>
        <v>0</v>
      </c>
      <c r="Z43">
        <f>VLOOKUP(W43,$S$40:$V$49,4,FALSE)</f>
        <v>0</v>
      </c>
      <c r="AA43" t="str">
        <f>W43</f>
        <v>Eslovaquia</v>
      </c>
      <c r="AB43">
        <f>VLOOKUP(AA43,W40:Z49,2,FALSE)</f>
        <v>0</v>
      </c>
      <c r="AC43">
        <f>VLOOKUP(AA43,W40:Z49,3,FALSE)</f>
        <v>0</v>
      </c>
      <c r="AD43">
        <f>VLOOKUP(AA43,W40:Z49,4,FALSE)</f>
        <v>0</v>
      </c>
      <c r="AE43" t="str">
        <f>IF(AND(AB41=AB43,AC41=AC43,AD43&gt;AD41),AA41,AA43)</f>
        <v>Eslovaquia</v>
      </c>
      <c r="AF43">
        <f>VLOOKUP(AE43,AA40:AD49,2,FALSE)</f>
        <v>0</v>
      </c>
      <c r="AG43">
        <f>VLOOKUP(AE43,AA40:AD49,3,FALSE)</f>
        <v>0</v>
      </c>
      <c r="AH43">
        <f>VLOOKUP(AE43,AA40:AD49,4,FALSE)</f>
        <v>0</v>
      </c>
      <c r="AI43" t="str">
        <f>IF(AND(AF42=AF43,AG42=AG43,AH43&gt;AH42),AE42,AE43)</f>
        <v>Eslovaquia</v>
      </c>
      <c r="AJ43">
        <f>VLOOKUP(AI43,AE40:AH49,2,FALSE)</f>
        <v>0</v>
      </c>
      <c r="AK43">
        <f>VLOOKUP(AI43,AE40:AH49,3,FALSE)</f>
        <v>0</v>
      </c>
      <c r="AL43">
        <f>VLOOKUP(AI43,AE40:AH49,4,FALSE)</f>
        <v>0</v>
      </c>
    </row>
    <row r="51" spans="6:13">
      <c r="F51" t="s">
        <v>41</v>
      </c>
    </row>
    <row r="52" spans="6:13">
      <c r="F52" t="str">
        <f>AI40</f>
        <v>Italia</v>
      </c>
      <c r="G52">
        <f>VLOOKUP(F52,$F$16:$M$25,2,FALSE)</f>
        <v>0</v>
      </c>
      <c r="H52">
        <f>VLOOKUP(F52,$F$16:$M$25,3,FALSE)</f>
        <v>0</v>
      </c>
      <c r="I52">
        <f>VLOOKUP(F52,$F$16:$M$25,4,FALSE)</f>
        <v>0</v>
      </c>
      <c r="J52">
        <f>VLOOKUP(F52,$F$16:$M$25,5,FALSE)</f>
        <v>0</v>
      </c>
      <c r="K52">
        <f>VLOOKUP(F52,$F$16:$M$25,6,FALSE)</f>
        <v>0</v>
      </c>
      <c r="L52">
        <f>VLOOKUP(F52,$F$16:$M$25,7,FALSE)</f>
        <v>0</v>
      </c>
      <c r="M52">
        <f>VLOOKUP(F52,$F$16:$M$25,8,FALSE)</f>
        <v>0</v>
      </c>
    </row>
    <row r="53" spans="6:13">
      <c r="F53" t="str">
        <f>AI41</f>
        <v>Paraguay</v>
      </c>
      <c r="G53">
        <f>VLOOKUP(F53,$F$16:$M$25,2,FALSE)</f>
        <v>0</v>
      </c>
      <c r="H53">
        <f>VLOOKUP(F53,$F$16:$M$25,3,FALSE)</f>
        <v>0</v>
      </c>
      <c r="I53">
        <f>VLOOKUP(F53,$F$16:$M$25,4,FALSE)</f>
        <v>0</v>
      </c>
      <c r="J53">
        <f>VLOOKUP(F53,$F$16:$M$25,5,FALSE)</f>
        <v>0</v>
      </c>
      <c r="K53">
        <f>VLOOKUP(F53,$F$16:$M$25,6,FALSE)</f>
        <v>0</v>
      </c>
      <c r="L53">
        <f>VLOOKUP(F53,$F$16:$M$25,7,FALSE)</f>
        <v>0</v>
      </c>
      <c r="M53">
        <f>VLOOKUP(F53,$F$16:$M$25,8,FALSE)</f>
        <v>0</v>
      </c>
    </row>
    <row r="54" spans="6:13">
      <c r="F54" t="str">
        <f>AI42</f>
        <v>Nueva Zelanda</v>
      </c>
      <c r="G54">
        <f>VLOOKUP(F54,$F$16:$M$25,2,FALSE)</f>
        <v>0</v>
      </c>
      <c r="H54">
        <f>VLOOKUP(F54,$F$16:$M$25,3,FALSE)</f>
        <v>0</v>
      </c>
      <c r="I54">
        <f>VLOOKUP(F54,$F$16:$M$25,4,FALSE)</f>
        <v>0</v>
      </c>
      <c r="J54">
        <f>VLOOKUP(F54,$F$16:$M$25,5,FALSE)</f>
        <v>0</v>
      </c>
      <c r="K54">
        <f>VLOOKUP(F54,$F$16:$M$25,6,FALSE)</f>
        <v>0</v>
      </c>
      <c r="L54">
        <f>VLOOKUP(F54,$F$16:$M$25,7,FALSE)</f>
        <v>0</v>
      </c>
      <c r="M54">
        <f>VLOOKUP(F54,$F$16:$M$25,8,FALSE)</f>
        <v>0</v>
      </c>
    </row>
    <row r="55" spans="6:13">
      <c r="F55" t="str">
        <f>AI43</f>
        <v>Eslovaquia</v>
      </c>
      <c r="G55">
        <f>VLOOKUP(F55,$F$16:$M$25,2,FALSE)</f>
        <v>0</v>
      </c>
      <c r="H55">
        <f>VLOOKUP(F55,$F$16:$M$25,3,FALSE)</f>
        <v>0</v>
      </c>
      <c r="I55">
        <f>VLOOKUP(F55,$F$16:$M$25,4,FALSE)</f>
        <v>0</v>
      </c>
      <c r="J55">
        <f>VLOOKUP(F55,$F$16:$M$25,5,FALSE)</f>
        <v>0</v>
      </c>
      <c r="K55">
        <f>VLOOKUP(F55,$F$16:$M$25,6,FALSE)</f>
        <v>0</v>
      </c>
      <c r="L55">
        <f>VLOOKUP(F55,$F$16:$M$25,7,FALSE)</f>
        <v>0</v>
      </c>
      <c r="M55">
        <f>VLOOKUP(F55,$F$16:$M$25,8,FALSE)</f>
        <v>0</v>
      </c>
    </row>
  </sheetData>
  <sheetProtection sheet="1" objects="1" scenarios="1"/>
  <mergeCells count="1">
    <mergeCell ref="A2:E2"/>
  </mergeCells>
  <phoneticPr fontId="31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15"/>
  <dimension ref="A2:AL55"/>
  <sheetViews>
    <sheetView workbookViewId="0">
      <pane xSplit="5" topLeftCell="F1" activePane="topRight" state="frozen"/>
      <selection pane="topRight" activeCell="F3" sqref="F3"/>
    </sheetView>
  </sheetViews>
  <sheetFormatPr baseColWidth="10" defaultColWidth="3.7109375" defaultRowHeight="12.75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>
      <c r="A2" s="267" t="s">
        <v>42</v>
      </c>
      <c r="B2" s="267"/>
      <c r="C2" s="267"/>
      <c r="D2" s="267"/>
      <c r="E2" s="267"/>
      <c r="G2" t="str">
        <f>IF('- G -'!U7&lt;&gt;"",'- G -'!U7,"")</f>
        <v>Brasil</v>
      </c>
      <c r="N2" t="str">
        <f>IF('- G -'!U9&lt;&gt;"",'- G -'!U9,"")</f>
        <v>RDP de Corea</v>
      </c>
      <c r="U2" t="str">
        <f>IF('- G -'!U11&lt;&gt;"",'- G -'!U11,"")</f>
        <v>Costa de Marfil</v>
      </c>
      <c r="AB2" t="str">
        <f>IF('- G -'!U13&lt;&gt;"",'- G -'!U13,"")</f>
        <v>Portugal</v>
      </c>
    </row>
    <row r="3" spans="1:36">
      <c r="F3" t="s">
        <v>98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>
      <c r="A4" s="2" t="str">
        <f>'- G -'!B6</f>
        <v>Costa de Marfil</v>
      </c>
      <c r="B4" s="1" t="str">
        <f>IF('- G -'!C6&lt;&gt;"",'- G -'!C6,"")</f>
        <v/>
      </c>
      <c r="C4" s="1" t="str">
        <f>'- G -'!D6</f>
        <v>-</v>
      </c>
      <c r="D4" s="1" t="str">
        <f>IF('- G -'!E6&lt;&gt;"",'- G -'!E6,"")</f>
        <v/>
      </c>
      <c r="E4" s="3" t="str">
        <f>'- G -'!F6</f>
        <v>Portugal</v>
      </c>
      <c r="F4" s="1">
        <f>COUNTBLANK('- G -'!C6:'- G -'!E6)</f>
        <v>2</v>
      </c>
      <c r="G4">
        <f t="shared" ref="G4:G9" si="0">IF(AND(F4=0,OR($A4=$G$2,$E4=$G$2)),1,0)</f>
        <v>0</v>
      </c>
      <c r="H4">
        <f t="shared" ref="H4:H9" si="1">IF(AND(F4=0,OR(AND($A4=$G$2,$B4&gt;$D4),AND($E4=$G$2,$D4&gt;$B4))),1,0)</f>
        <v>0</v>
      </c>
      <c r="I4">
        <f t="shared" ref="I4:I9" si="2">IF(AND(F4=0,G4=1,$B4=$D4),1,0)</f>
        <v>0</v>
      </c>
      <c r="J4">
        <f t="shared" ref="J4:J9" si="3">IF(AND(F4=0,OR(AND($A4=$G$2,$B4&lt;$D4),AND($E4=$G$2,$D4&lt;$B4))),1,0)</f>
        <v>0</v>
      </c>
      <c r="K4">
        <f t="shared" ref="K4:K9" si="4">IF(F4&gt;0,0,IF($A4=$G$2,$B4,IF($E4=$G$2,$D4,0)))</f>
        <v>0</v>
      </c>
      <c r="L4">
        <f t="shared" ref="L4:L9" si="5">IF(F4&gt;0,0,IF($A4=$G$2,$D4,IF($E4=$G$2,$B4,0)))</f>
        <v>0</v>
      </c>
      <c r="N4">
        <f t="shared" ref="N4:N9" si="6">IF(AND(F4=0,OR($A4=$N$2,$E4=$N$2)),1,0)</f>
        <v>0</v>
      </c>
      <c r="O4">
        <f t="shared" ref="O4:O9" si="7">IF(AND(F4=0,OR(AND($A4=$N$2,$B4&gt;$D4),AND($E4=$N$2,$D4&gt;$B4))),1,0)</f>
        <v>0</v>
      </c>
      <c r="P4">
        <f t="shared" ref="P4:P9" si="8">IF(AND(F4=0,N4=1,$B4=$D4),1,0)</f>
        <v>0</v>
      </c>
      <c r="Q4">
        <f t="shared" ref="Q4:Q9" si="9">IF(AND(F4=0,OR(AND($A4=$N$2,$B4&lt;$D4),AND($E4=$N$2,$D4&lt;$B4))),1,0)</f>
        <v>0</v>
      </c>
      <c r="R4">
        <f t="shared" ref="R4:R9" si="10">IF(F4&gt;0,0,IF($A4=$N$2,$B4,IF($E4=$N$2,$D4,0)))</f>
        <v>0</v>
      </c>
      <c r="S4">
        <f t="shared" ref="S4:S9" si="11">IF(F4&gt;0,0,IF($A4=$N$2,$D4,IF($E4=$N$2,$B4,0)))</f>
        <v>0</v>
      </c>
      <c r="U4">
        <f t="shared" ref="U4:U9" si="12">IF(AND(F4=0,OR($A4=$U$2,$E4=$U$2)),1,0)</f>
        <v>0</v>
      </c>
      <c r="V4">
        <f t="shared" ref="V4:V9" si="13">IF(AND(F4=0,OR(AND($A4=$U$2,$B4&gt;$D4),AND($E4=$U$2,$D4&gt;$B4))),1,0)</f>
        <v>0</v>
      </c>
      <c r="W4">
        <f t="shared" ref="W4:W9" si="14">IF(AND(F4=0,U4=1,$B4=$D4),1,0)</f>
        <v>0</v>
      </c>
      <c r="X4">
        <f t="shared" ref="X4:X9" si="15">IF(AND(F4=0,OR(AND($A4=$U$2,$B4&lt;$D4),AND($E4=$U$2,$D4&lt;$B4))),1,0)</f>
        <v>0</v>
      </c>
      <c r="Y4">
        <f t="shared" ref="Y4:Y9" si="16">IF(F4&gt;0,0,IF($A4=$U$2,$B4,IF($E4=$U$2,$D4,0)))</f>
        <v>0</v>
      </c>
      <c r="Z4">
        <f t="shared" ref="Z4:Z9" si="17">IF(F4&gt;0,0,IF($A4=$U$2,$D4,IF($E4=$U$2,$B4,0)))</f>
        <v>0</v>
      </c>
      <c r="AB4">
        <f t="shared" ref="AB4:AB9" si="18">IF(AND(F4=0,OR($A4=$AB$2,$E4=$AB$2)),1,0)</f>
        <v>0</v>
      </c>
      <c r="AC4">
        <f t="shared" ref="AC4:AC9" si="19">IF(AND(F4=0,OR(AND($A4=$AB$2,$B4&gt;$D4),AND($E4=$AB$2,$D4&gt;$B4))),1,0)</f>
        <v>0</v>
      </c>
      <c r="AD4">
        <f t="shared" ref="AD4:AD9" si="20">IF(AND(F4=0,AB4=1,$B4=$D4),1,0)</f>
        <v>0</v>
      </c>
      <c r="AE4">
        <f t="shared" ref="AE4:AE9" si="21">IF(AND(F4=0,OR(AND($A4=$AB$2,$B4&lt;$D4),AND($E4=$AB$2,$D4&lt;$B4))),1,0)</f>
        <v>0</v>
      </c>
      <c r="AF4">
        <f t="shared" ref="AF4:AF9" si="22">IF(F4&gt;0,0,IF($A4=$AB$2,$B4,IF($E4=$AB$2,$D4,0)))</f>
        <v>0</v>
      </c>
      <c r="AG4">
        <f t="shared" ref="AG4:AG9" si="23">IF(F4&gt;0,0,IF($A4=$AB$2,$D4,IF($E4=$AB$2,$B4,0)))</f>
        <v>0</v>
      </c>
    </row>
    <row r="5" spans="1:36">
      <c r="A5" s="2" t="str">
        <f>'- G -'!B7</f>
        <v>Brasil</v>
      </c>
      <c r="B5" s="1" t="str">
        <f>IF('- G -'!C7&lt;&gt;"",'- G -'!C7,"")</f>
        <v/>
      </c>
      <c r="C5" s="1" t="str">
        <f>'- G -'!D7</f>
        <v>-</v>
      </c>
      <c r="D5" s="1" t="str">
        <f>IF('- G -'!E7&lt;&gt;"",'- G -'!E7,"")</f>
        <v/>
      </c>
      <c r="E5" s="3" t="str">
        <f>'- G -'!F7</f>
        <v>RDP de Corea</v>
      </c>
      <c r="F5" s="1">
        <f>COUNTBLANK('- G -'!C7:'- G -'!E7)</f>
        <v>2</v>
      </c>
      <c r="G5">
        <f t="shared" si="0"/>
        <v>0</v>
      </c>
      <c r="H5">
        <f t="shared" si="1"/>
        <v>0</v>
      </c>
      <c r="I5">
        <f t="shared" si="2"/>
        <v>0</v>
      </c>
      <c r="J5">
        <f t="shared" si="3"/>
        <v>0</v>
      </c>
      <c r="K5">
        <f t="shared" si="4"/>
        <v>0</v>
      </c>
      <c r="L5">
        <f t="shared" si="5"/>
        <v>0</v>
      </c>
      <c r="N5">
        <f t="shared" si="6"/>
        <v>0</v>
      </c>
      <c r="O5">
        <f t="shared" si="7"/>
        <v>0</v>
      </c>
      <c r="P5">
        <f t="shared" si="8"/>
        <v>0</v>
      </c>
      <c r="Q5">
        <f t="shared" si="9"/>
        <v>0</v>
      </c>
      <c r="R5">
        <f t="shared" si="10"/>
        <v>0</v>
      </c>
      <c r="S5">
        <f t="shared" si="11"/>
        <v>0</v>
      </c>
      <c r="U5">
        <f t="shared" si="12"/>
        <v>0</v>
      </c>
      <c r="V5">
        <f t="shared" si="13"/>
        <v>0</v>
      </c>
      <c r="W5">
        <f t="shared" si="14"/>
        <v>0</v>
      </c>
      <c r="X5">
        <f t="shared" si="15"/>
        <v>0</v>
      </c>
      <c r="Y5">
        <f t="shared" si="16"/>
        <v>0</v>
      </c>
      <c r="Z5">
        <f t="shared" si="17"/>
        <v>0</v>
      </c>
      <c r="AB5">
        <f t="shared" si="18"/>
        <v>0</v>
      </c>
      <c r="AC5">
        <f t="shared" si="19"/>
        <v>0</v>
      </c>
      <c r="AD5">
        <f t="shared" si="20"/>
        <v>0</v>
      </c>
      <c r="AE5">
        <f t="shared" si="21"/>
        <v>0</v>
      </c>
      <c r="AF5">
        <f t="shared" si="22"/>
        <v>0</v>
      </c>
      <c r="AG5">
        <f t="shared" si="23"/>
        <v>0</v>
      </c>
    </row>
    <row r="6" spans="1:36">
      <c r="A6" s="2" t="str">
        <f>'- G -'!B8</f>
        <v>Brasil</v>
      </c>
      <c r="B6" s="1" t="str">
        <f>IF('- G -'!C8&lt;&gt;"",'- G -'!C8,"")</f>
        <v/>
      </c>
      <c r="C6" s="1" t="str">
        <f>'- G -'!D8</f>
        <v>-</v>
      </c>
      <c r="D6" s="1" t="str">
        <f>IF('- G -'!E8&lt;&gt;"",'- G -'!E8,"")</f>
        <v/>
      </c>
      <c r="E6" s="3" t="str">
        <f>'- G -'!F8</f>
        <v>Costa de Marfil</v>
      </c>
      <c r="F6" s="1">
        <f>COUNTBLANK('- G -'!C8:'- G -'!E8)</f>
        <v>2</v>
      </c>
      <c r="G6">
        <f t="shared" si="0"/>
        <v>0</v>
      </c>
      <c r="H6">
        <f t="shared" si="1"/>
        <v>0</v>
      </c>
      <c r="I6">
        <f t="shared" si="2"/>
        <v>0</v>
      </c>
      <c r="J6">
        <f t="shared" si="3"/>
        <v>0</v>
      </c>
      <c r="K6">
        <f t="shared" si="4"/>
        <v>0</v>
      </c>
      <c r="L6">
        <f t="shared" si="5"/>
        <v>0</v>
      </c>
      <c r="N6">
        <f t="shared" si="6"/>
        <v>0</v>
      </c>
      <c r="O6">
        <f t="shared" si="7"/>
        <v>0</v>
      </c>
      <c r="P6">
        <f t="shared" si="8"/>
        <v>0</v>
      </c>
      <c r="Q6">
        <f t="shared" si="9"/>
        <v>0</v>
      </c>
      <c r="R6">
        <f t="shared" si="10"/>
        <v>0</v>
      </c>
      <c r="S6">
        <f t="shared" si="11"/>
        <v>0</v>
      </c>
      <c r="U6">
        <f t="shared" si="12"/>
        <v>0</v>
      </c>
      <c r="V6">
        <f t="shared" si="13"/>
        <v>0</v>
      </c>
      <c r="W6">
        <f t="shared" si="14"/>
        <v>0</v>
      </c>
      <c r="X6">
        <f t="shared" si="15"/>
        <v>0</v>
      </c>
      <c r="Y6">
        <f t="shared" si="16"/>
        <v>0</v>
      </c>
      <c r="Z6">
        <f t="shared" si="17"/>
        <v>0</v>
      </c>
      <c r="AB6">
        <f t="shared" si="18"/>
        <v>0</v>
      </c>
      <c r="AC6">
        <f t="shared" si="19"/>
        <v>0</v>
      </c>
      <c r="AD6">
        <f t="shared" si="20"/>
        <v>0</v>
      </c>
      <c r="AE6">
        <f t="shared" si="21"/>
        <v>0</v>
      </c>
      <c r="AF6">
        <f t="shared" si="22"/>
        <v>0</v>
      </c>
      <c r="AG6">
        <f t="shared" si="23"/>
        <v>0</v>
      </c>
    </row>
    <row r="7" spans="1:36">
      <c r="A7" s="2" t="str">
        <f>'- G -'!B9</f>
        <v>Portugal</v>
      </c>
      <c r="B7" s="1" t="str">
        <f>IF('- G -'!C9&lt;&gt;"",'- G -'!C9,"")</f>
        <v/>
      </c>
      <c r="C7" s="1" t="str">
        <f>'- G -'!D9</f>
        <v>-</v>
      </c>
      <c r="D7" s="1" t="str">
        <f>IF('- G -'!E9&lt;&gt;"",'- G -'!E9,"")</f>
        <v/>
      </c>
      <c r="E7" s="3" t="str">
        <f>'- G -'!F9</f>
        <v>RDP de Corea</v>
      </c>
      <c r="F7" s="1">
        <f>COUNTBLANK('- G -'!C9:'- G -'!E9)</f>
        <v>2</v>
      </c>
      <c r="G7">
        <f t="shared" si="0"/>
        <v>0</v>
      </c>
      <c r="H7">
        <f t="shared" si="1"/>
        <v>0</v>
      </c>
      <c r="I7">
        <f t="shared" si="2"/>
        <v>0</v>
      </c>
      <c r="J7">
        <f t="shared" si="3"/>
        <v>0</v>
      </c>
      <c r="K7">
        <f t="shared" si="4"/>
        <v>0</v>
      </c>
      <c r="L7">
        <f t="shared" si="5"/>
        <v>0</v>
      </c>
      <c r="N7">
        <f t="shared" si="6"/>
        <v>0</v>
      </c>
      <c r="O7">
        <f t="shared" si="7"/>
        <v>0</v>
      </c>
      <c r="P7">
        <f t="shared" si="8"/>
        <v>0</v>
      </c>
      <c r="Q7">
        <f t="shared" si="9"/>
        <v>0</v>
      </c>
      <c r="R7">
        <f t="shared" si="10"/>
        <v>0</v>
      </c>
      <c r="S7">
        <f t="shared" si="11"/>
        <v>0</v>
      </c>
      <c r="U7">
        <f t="shared" si="12"/>
        <v>0</v>
      </c>
      <c r="V7">
        <f t="shared" si="13"/>
        <v>0</v>
      </c>
      <c r="W7">
        <f t="shared" si="14"/>
        <v>0</v>
      </c>
      <c r="X7">
        <f t="shared" si="15"/>
        <v>0</v>
      </c>
      <c r="Y7">
        <f t="shared" si="16"/>
        <v>0</v>
      </c>
      <c r="Z7">
        <f t="shared" si="17"/>
        <v>0</v>
      </c>
      <c r="AB7">
        <f t="shared" si="18"/>
        <v>0</v>
      </c>
      <c r="AC7">
        <f t="shared" si="19"/>
        <v>0</v>
      </c>
      <c r="AD7">
        <f t="shared" si="20"/>
        <v>0</v>
      </c>
      <c r="AE7">
        <f t="shared" si="21"/>
        <v>0</v>
      </c>
      <c r="AF7">
        <f t="shared" si="22"/>
        <v>0</v>
      </c>
      <c r="AG7">
        <f t="shared" si="23"/>
        <v>0</v>
      </c>
    </row>
    <row r="8" spans="1:36">
      <c r="A8" s="2" t="str">
        <f>'- G -'!B10</f>
        <v>Portugal</v>
      </c>
      <c r="B8" s="1" t="str">
        <f>IF('- G -'!C10&lt;&gt;"",'- G -'!C10,"")</f>
        <v/>
      </c>
      <c r="C8" s="1" t="str">
        <f>'- G -'!D10</f>
        <v>-</v>
      </c>
      <c r="D8" s="1" t="str">
        <f>IF('- G -'!E10&lt;&gt;"",'- G -'!E10,"")</f>
        <v/>
      </c>
      <c r="E8" s="3" t="str">
        <f>'- G -'!F10</f>
        <v>Brasil</v>
      </c>
      <c r="F8" s="1">
        <f>COUNTBLANK('- G -'!C10:'- G -'!E10)</f>
        <v>2</v>
      </c>
      <c r="G8">
        <f t="shared" si="0"/>
        <v>0</v>
      </c>
      <c r="H8">
        <f t="shared" si="1"/>
        <v>0</v>
      </c>
      <c r="I8">
        <f t="shared" si="2"/>
        <v>0</v>
      </c>
      <c r="J8">
        <f t="shared" si="3"/>
        <v>0</v>
      </c>
      <c r="K8">
        <f t="shared" si="4"/>
        <v>0</v>
      </c>
      <c r="L8">
        <f t="shared" si="5"/>
        <v>0</v>
      </c>
      <c r="N8">
        <f t="shared" si="6"/>
        <v>0</v>
      </c>
      <c r="O8">
        <f t="shared" si="7"/>
        <v>0</v>
      </c>
      <c r="P8">
        <f t="shared" si="8"/>
        <v>0</v>
      </c>
      <c r="Q8">
        <f t="shared" si="9"/>
        <v>0</v>
      </c>
      <c r="R8">
        <f t="shared" si="10"/>
        <v>0</v>
      </c>
      <c r="S8">
        <f t="shared" si="11"/>
        <v>0</v>
      </c>
      <c r="U8">
        <f t="shared" si="12"/>
        <v>0</v>
      </c>
      <c r="V8">
        <f t="shared" si="13"/>
        <v>0</v>
      </c>
      <c r="W8">
        <f t="shared" si="14"/>
        <v>0</v>
      </c>
      <c r="X8">
        <f t="shared" si="15"/>
        <v>0</v>
      </c>
      <c r="Y8">
        <f t="shared" si="16"/>
        <v>0</v>
      </c>
      <c r="Z8">
        <f t="shared" si="17"/>
        <v>0</v>
      </c>
      <c r="AB8">
        <f t="shared" si="18"/>
        <v>0</v>
      </c>
      <c r="AC8">
        <f t="shared" si="19"/>
        <v>0</v>
      </c>
      <c r="AD8">
        <f t="shared" si="20"/>
        <v>0</v>
      </c>
      <c r="AE8">
        <f t="shared" si="21"/>
        <v>0</v>
      </c>
      <c r="AF8">
        <f t="shared" si="22"/>
        <v>0</v>
      </c>
      <c r="AG8">
        <f t="shared" si="23"/>
        <v>0</v>
      </c>
    </row>
    <row r="9" spans="1:36">
      <c r="A9" s="2" t="str">
        <f>'- G -'!B11</f>
        <v>RDP de Corea</v>
      </c>
      <c r="B9" s="1" t="str">
        <f>IF('- G -'!C11&lt;&gt;"",'- G -'!C11,"")</f>
        <v/>
      </c>
      <c r="C9" s="1" t="str">
        <f>'- G -'!D11</f>
        <v>-</v>
      </c>
      <c r="D9" s="1" t="str">
        <f>IF('- G -'!E11&lt;&gt;"",'- G -'!E11,"")</f>
        <v/>
      </c>
      <c r="E9" s="3" t="str">
        <f>'- G -'!F11</f>
        <v>Costa de Marfil</v>
      </c>
      <c r="F9" s="1">
        <f>COUNTBLANK('- G -'!C11:'- G -'!E11)</f>
        <v>2</v>
      </c>
      <c r="G9">
        <f t="shared" si="0"/>
        <v>0</v>
      </c>
      <c r="H9">
        <f t="shared" si="1"/>
        <v>0</v>
      </c>
      <c r="I9">
        <f t="shared" si="2"/>
        <v>0</v>
      </c>
      <c r="J9">
        <f t="shared" si="3"/>
        <v>0</v>
      </c>
      <c r="K9">
        <f t="shared" si="4"/>
        <v>0</v>
      </c>
      <c r="L9">
        <f t="shared" si="5"/>
        <v>0</v>
      </c>
      <c r="N9">
        <f t="shared" si="6"/>
        <v>0</v>
      </c>
      <c r="O9">
        <f t="shared" si="7"/>
        <v>0</v>
      </c>
      <c r="P9">
        <f t="shared" si="8"/>
        <v>0</v>
      </c>
      <c r="Q9">
        <f t="shared" si="9"/>
        <v>0</v>
      </c>
      <c r="R9">
        <f t="shared" si="10"/>
        <v>0</v>
      </c>
      <c r="S9">
        <f t="shared" si="11"/>
        <v>0</v>
      </c>
      <c r="U9">
        <f t="shared" si="12"/>
        <v>0</v>
      </c>
      <c r="V9">
        <f t="shared" si="13"/>
        <v>0</v>
      </c>
      <c r="W9">
        <f t="shared" si="14"/>
        <v>0</v>
      </c>
      <c r="X9">
        <f t="shared" si="15"/>
        <v>0</v>
      </c>
      <c r="Y9">
        <f t="shared" si="16"/>
        <v>0</v>
      </c>
      <c r="Z9">
        <f t="shared" si="17"/>
        <v>0</v>
      </c>
      <c r="AB9">
        <f t="shared" si="18"/>
        <v>0</v>
      </c>
      <c r="AC9">
        <f t="shared" si="19"/>
        <v>0</v>
      </c>
      <c r="AD9">
        <f t="shared" si="20"/>
        <v>0</v>
      </c>
      <c r="AE9">
        <f t="shared" si="21"/>
        <v>0</v>
      </c>
      <c r="AF9">
        <f t="shared" si="22"/>
        <v>0</v>
      </c>
      <c r="AG9">
        <f t="shared" si="23"/>
        <v>0</v>
      </c>
    </row>
    <row r="10" spans="1:36">
      <c r="G10">
        <f t="shared" ref="G10:L10" si="24">SUM(G4:G9)</f>
        <v>0</v>
      </c>
      <c r="H10">
        <f t="shared" si="24"/>
        <v>0</v>
      </c>
      <c r="I10">
        <f t="shared" si="24"/>
        <v>0</v>
      </c>
      <c r="J10">
        <f t="shared" si="24"/>
        <v>0</v>
      </c>
      <c r="K10">
        <f t="shared" si="24"/>
        <v>0</v>
      </c>
      <c r="L10">
        <f t="shared" si="24"/>
        <v>0</v>
      </c>
      <c r="M10">
        <f>H10*3+I10</f>
        <v>0</v>
      </c>
      <c r="N10">
        <f t="shared" ref="N10:S10" si="25">SUM(N4:N9)</f>
        <v>0</v>
      </c>
      <c r="O10">
        <f t="shared" si="25"/>
        <v>0</v>
      </c>
      <c r="P10">
        <f t="shared" si="25"/>
        <v>0</v>
      </c>
      <c r="Q10">
        <f t="shared" si="25"/>
        <v>0</v>
      </c>
      <c r="R10">
        <f t="shared" si="25"/>
        <v>0</v>
      </c>
      <c r="S10">
        <f t="shared" si="25"/>
        <v>0</v>
      </c>
      <c r="T10">
        <f>O10*3+P10</f>
        <v>0</v>
      </c>
      <c r="U10">
        <f t="shared" ref="U10:Z10" si="26">SUM(U4:U9)</f>
        <v>0</v>
      </c>
      <c r="V10">
        <f t="shared" si="26"/>
        <v>0</v>
      </c>
      <c r="W10">
        <f t="shared" si="26"/>
        <v>0</v>
      </c>
      <c r="X10">
        <f t="shared" si="26"/>
        <v>0</v>
      </c>
      <c r="Y10">
        <f t="shared" si="26"/>
        <v>0</v>
      </c>
      <c r="Z10">
        <f t="shared" si="26"/>
        <v>0</v>
      </c>
      <c r="AA10">
        <f>V10*3+W10</f>
        <v>0</v>
      </c>
      <c r="AB10">
        <f t="shared" ref="AB10:AG10" si="27">SUM(AB4:AB9)</f>
        <v>0</v>
      </c>
      <c r="AC10">
        <f t="shared" si="27"/>
        <v>0</v>
      </c>
      <c r="AD10">
        <f t="shared" si="27"/>
        <v>0</v>
      </c>
      <c r="AE10">
        <f t="shared" si="27"/>
        <v>0</v>
      </c>
      <c r="AF10">
        <f t="shared" si="27"/>
        <v>0</v>
      </c>
      <c r="AG10">
        <f t="shared" si="27"/>
        <v>0</v>
      </c>
      <c r="AH10">
        <f>AC10*3+AD10</f>
        <v>0</v>
      </c>
    </row>
    <row r="14" spans="1:36">
      <c r="F14" t="s">
        <v>40</v>
      </c>
    </row>
    <row r="15" spans="1:36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>
      <c r="F16" t="str">
        <f>G2</f>
        <v>Brasil</v>
      </c>
      <c r="G16">
        <f t="shared" ref="G16:M16" si="28">G10</f>
        <v>0</v>
      </c>
      <c r="H16">
        <f t="shared" si="28"/>
        <v>0</v>
      </c>
      <c r="I16">
        <f t="shared" si="28"/>
        <v>0</v>
      </c>
      <c r="J16">
        <f t="shared" si="28"/>
        <v>0</v>
      </c>
      <c r="K16">
        <f t="shared" si="28"/>
        <v>0</v>
      </c>
      <c r="L16">
        <f t="shared" si="28"/>
        <v>0</v>
      </c>
      <c r="M16">
        <f t="shared" si="28"/>
        <v>0</v>
      </c>
      <c r="O16" t="str">
        <f>IF($M16&gt;=$M17,$F16,$F17)</f>
        <v>Brasil</v>
      </c>
      <c r="P16">
        <f>VLOOKUP(O16,$F$16:$M$25,8,FALSE)</f>
        <v>0</v>
      </c>
      <c r="S16" t="str">
        <f>IF($P16&gt;=$P18,$O16,$O18)</f>
        <v>Brasil</v>
      </c>
      <c r="T16">
        <f>VLOOKUP(S16,$O$16:$P$25,2,FALSE)</f>
        <v>0</v>
      </c>
      <c r="W16" t="str">
        <f>IF($T16&gt;=$T19,$S16,$S19)</f>
        <v>Brasil</v>
      </c>
      <c r="X16">
        <f>VLOOKUP(W16,$S$16:$T$25,2,FALSE)</f>
        <v>0</v>
      </c>
      <c r="AA16" t="str">
        <f>W16</f>
        <v>Brasil</v>
      </c>
      <c r="AB16">
        <f>VLOOKUP(AA16,W16:X25,2,FALSE)</f>
        <v>0</v>
      </c>
      <c r="AE16" t="str">
        <f>AA16</f>
        <v>Brasil</v>
      </c>
      <c r="AF16">
        <f>VLOOKUP(AE16,AA16:AB25,2,FALSE)</f>
        <v>0</v>
      </c>
      <c r="AI16" t="str">
        <f>AE16</f>
        <v>Brasil</v>
      </c>
      <c r="AJ16">
        <f>VLOOKUP(AI16,AE16:AF25,2,FALSE)</f>
        <v>0</v>
      </c>
    </row>
    <row r="17" spans="6:37">
      <c r="F17" t="str">
        <f>N2</f>
        <v>RDP de Corea</v>
      </c>
      <c r="G17">
        <f t="shared" ref="G17:M17" si="29">N10</f>
        <v>0</v>
      </c>
      <c r="H17">
        <f t="shared" si="29"/>
        <v>0</v>
      </c>
      <c r="I17">
        <f t="shared" si="29"/>
        <v>0</v>
      </c>
      <c r="J17">
        <f t="shared" si="29"/>
        <v>0</v>
      </c>
      <c r="K17">
        <f t="shared" si="29"/>
        <v>0</v>
      </c>
      <c r="L17">
        <f t="shared" si="29"/>
        <v>0</v>
      </c>
      <c r="M17">
        <f t="shared" si="29"/>
        <v>0</v>
      </c>
      <c r="O17" t="str">
        <f>IF($M17&lt;=$M16,$F17,$F16)</f>
        <v>RDP de Corea</v>
      </c>
      <c r="P17">
        <f>VLOOKUP(O17,$F$16:$M$25,8,FALSE)</f>
        <v>0</v>
      </c>
      <c r="S17" t="str">
        <f>O17</f>
        <v>RDP de Corea</v>
      </c>
      <c r="T17">
        <f>VLOOKUP(S17,$O$16:$P$25,2,FALSE)</f>
        <v>0</v>
      </c>
      <c r="W17" t="str">
        <f>S17</f>
        <v>RDP de Corea</v>
      </c>
      <c r="X17">
        <f>VLOOKUP(W17,$S$16:$T$25,2,FALSE)</f>
        <v>0</v>
      </c>
      <c r="AA17" t="str">
        <f>IF(X17&gt;=X18,W17,W18)</f>
        <v>RDP de Corea</v>
      </c>
      <c r="AB17">
        <f>VLOOKUP(AA17,W16:X25,2,FALSE)</f>
        <v>0</v>
      </c>
      <c r="AE17" t="str">
        <f>IF(AB17&gt;=AB19,AA17,AA19)</f>
        <v>RDP de Corea</v>
      </c>
      <c r="AF17">
        <f>VLOOKUP(AE17,AA16:AB25,2,FALSE)</f>
        <v>0</v>
      </c>
      <c r="AI17" t="str">
        <f>AE17</f>
        <v>RDP de Corea</v>
      </c>
      <c r="AJ17">
        <f>VLOOKUP(AI17,AE16:AF25,2,FALSE)</f>
        <v>0</v>
      </c>
    </row>
    <row r="18" spans="6:37">
      <c r="F18" t="str">
        <f>U2</f>
        <v>Costa de Marfil</v>
      </c>
      <c r="G18">
        <f t="shared" ref="G18:M18" si="30">U10</f>
        <v>0</v>
      </c>
      <c r="H18">
        <f t="shared" si="30"/>
        <v>0</v>
      </c>
      <c r="I18">
        <f t="shared" si="30"/>
        <v>0</v>
      </c>
      <c r="J18">
        <f t="shared" si="30"/>
        <v>0</v>
      </c>
      <c r="K18">
        <f t="shared" si="30"/>
        <v>0</v>
      </c>
      <c r="L18">
        <f t="shared" si="30"/>
        <v>0</v>
      </c>
      <c r="M18">
        <f t="shared" si="30"/>
        <v>0</v>
      </c>
      <c r="O18" t="str">
        <f>F18</f>
        <v>Costa de Marfil</v>
      </c>
      <c r="P18">
        <f>VLOOKUP(O18,$F$16:$M$25,8,FALSE)</f>
        <v>0</v>
      </c>
      <c r="S18" t="str">
        <f>IF($P18&lt;=$P16,$O18,$O16)</f>
        <v>Costa de Marfil</v>
      </c>
      <c r="T18">
        <f>VLOOKUP(S18,$O$16:$P$25,2,FALSE)</f>
        <v>0</v>
      </c>
      <c r="W18" t="str">
        <f>S18</f>
        <v>Costa de Marfil</v>
      </c>
      <c r="X18">
        <f>VLOOKUP(W18,$S$16:$T$25,2,FALSE)</f>
        <v>0</v>
      </c>
      <c r="AA18" t="str">
        <f>IF(X18&lt;=X17,W18,W17)</f>
        <v>Costa de Marfil</v>
      </c>
      <c r="AB18">
        <f>VLOOKUP(AA18,W16:X25,2,FALSE)</f>
        <v>0</v>
      </c>
      <c r="AE18" t="str">
        <f>AA18</f>
        <v>Costa de Marfil</v>
      </c>
      <c r="AF18">
        <f>VLOOKUP(AE18,AA16:AB25,2,FALSE)</f>
        <v>0</v>
      </c>
      <c r="AI18" t="str">
        <f>IF(AF18&gt;=AF19,AE18,AE19)</f>
        <v>Costa de Marfil</v>
      </c>
      <c r="AJ18">
        <f>VLOOKUP(AI18,AE16:AF25,2,FALSE)</f>
        <v>0</v>
      </c>
    </row>
    <row r="19" spans="6:37">
      <c r="F19" t="str">
        <f>AB2</f>
        <v>Portugal</v>
      </c>
      <c r="G19">
        <f t="shared" ref="G19:M19" si="31">AB10</f>
        <v>0</v>
      </c>
      <c r="H19">
        <f t="shared" si="31"/>
        <v>0</v>
      </c>
      <c r="I19">
        <f t="shared" si="31"/>
        <v>0</v>
      </c>
      <c r="J19">
        <f t="shared" si="31"/>
        <v>0</v>
      </c>
      <c r="K19">
        <f t="shared" si="31"/>
        <v>0</v>
      </c>
      <c r="L19">
        <f t="shared" si="31"/>
        <v>0</v>
      </c>
      <c r="M19">
        <f t="shared" si="31"/>
        <v>0</v>
      </c>
      <c r="O19" t="str">
        <f>F19</f>
        <v>Portugal</v>
      </c>
      <c r="P19">
        <f>VLOOKUP(O19,$F$16:$M$25,8,FALSE)</f>
        <v>0</v>
      </c>
      <c r="S19" t="str">
        <f>O19</f>
        <v>Portugal</v>
      </c>
      <c r="T19">
        <f>VLOOKUP(S19,$O$16:$P$25,2,FALSE)</f>
        <v>0</v>
      </c>
      <c r="W19" t="str">
        <f>IF($T19&lt;=$T16,$S19,$S16)</f>
        <v>Portugal</v>
      </c>
      <c r="X19">
        <f>VLOOKUP(W19,$S$16:$T$25,2,FALSE)</f>
        <v>0</v>
      </c>
      <c r="AA19" t="str">
        <f>W19</f>
        <v>Portugal</v>
      </c>
      <c r="AB19">
        <f>VLOOKUP(AA19,W16:X25,2,FALSE)</f>
        <v>0</v>
      </c>
      <c r="AE19" t="str">
        <f>IF(AB19&lt;=AB17,AA19,AA17)</f>
        <v>Portugal</v>
      </c>
      <c r="AF19">
        <f>VLOOKUP(AE19,AA16:AB25,2,FALSE)</f>
        <v>0</v>
      </c>
      <c r="AI19" t="str">
        <f>IF(AF19&lt;=AF18,AE19,AE18)</f>
        <v>Portugal</v>
      </c>
      <c r="AJ19">
        <f>VLOOKUP(AI19,AE16:AF25,2,FALSE)</f>
        <v>0</v>
      </c>
    </row>
    <row r="28" spans="6:37">
      <c r="F28" t="str">
        <f>AI16</f>
        <v>Brasil</v>
      </c>
      <c r="J28">
        <f>AJ16</f>
        <v>0</v>
      </c>
      <c r="K28">
        <f>VLOOKUP(AI16,$F$16:$M$25,6,FALSE)</f>
        <v>0</v>
      </c>
      <c r="L28">
        <f>VLOOKUP(AI16,$F$16:$M$25,7,FALSE)</f>
        <v>0</v>
      </c>
      <c r="M28">
        <f>K28-L28</f>
        <v>0</v>
      </c>
      <c r="O28" t="str">
        <f>IF(AND($J28=$J29,$M29&gt;$M28),$F29,$F28)</f>
        <v>Brasil</v>
      </c>
      <c r="P28">
        <f>VLOOKUP(O28,$F$28:$M$37,5,FALSE)</f>
        <v>0</v>
      </c>
      <c r="Q28">
        <f>VLOOKUP(O28,$F$28:$M$37,8,FALSE)</f>
        <v>0</v>
      </c>
      <c r="S28" t="str">
        <f>IF(AND(P28=P30,Q30&gt;Q28),O30,O28)</f>
        <v>Brasil</v>
      </c>
      <c r="T28">
        <f>VLOOKUP(S28,$O$28:$Q$37,2,FALSE)</f>
        <v>0</v>
      </c>
      <c r="U28">
        <f>VLOOKUP(S28,$O$28:$Q$37,3,FALSE)</f>
        <v>0</v>
      </c>
      <c r="W28" t="str">
        <f>IF(AND(T28=T31,U31&gt;U28),S31,S28)</f>
        <v>Brasil</v>
      </c>
      <c r="X28">
        <f>VLOOKUP(W28,$S$28:$U$37,2,FALSE)</f>
        <v>0</v>
      </c>
      <c r="Y28">
        <f>VLOOKUP(W28,$S$28:$U$37,3,FALSE)</f>
        <v>0</v>
      </c>
      <c r="AA28" t="str">
        <f>W28</f>
        <v>Brasil</v>
      </c>
      <c r="AB28">
        <f>VLOOKUP(AA28,W28:Y37,2,FALSE)</f>
        <v>0</v>
      </c>
      <c r="AC28">
        <f>VLOOKUP(AA28,W28:Y37,3,FALSE)</f>
        <v>0</v>
      </c>
      <c r="AE28" t="str">
        <f>AA28</f>
        <v>Brasil</v>
      </c>
      <c r="AF28">
        <f>VLOOKUP(AE28,AA28:AC37,2,FALSE)</f>
        <v>0</v>
      </c>
      <c r="AG28">
        <f>VLOOKUP(AE28,AA28:AC37,3,FALSE)</f>
        <v>0</v>
      </c>
      <c r="AI28" t="str">
        <f>AE28</f>
        <v>Brasil</v>
      </c>
      <c r="AJ28">
        <f>VLOOKUP(AI28,AE28:AG37,2,FALSE)</f>
        <v>0</v>
      </c>
      <c r="AK28">
        <f>VLOOKUP(AI28,AE28:AG37,3,FALSE)</f>
        <v>0</v>
      </c>
    </row>
    <row r="29" spans="6:37">
      <c r="F29" t="str">
        <f>AI17</f>
        <v>RDP de Corea</v>
      </c>
      <c r="J29">
        <f>AJ17</f>
        <v>0</v>
      </c>
      <c r="K29">
        <f>VLOOKUP(AI17,$F$16:$M$25,6,FALSE)</f>
        <v>0</v>
      </c>
      <c r="L29">
        <f>VLOOKUP(AI17,$F$16:$M$25,7,FALSE)</f>
        <v>0</v>
      </c>
      <c r="M29">
        <f>K29-L29</f>
        <v>0</v>
      </c>
      <c r="O29" t="str">
        <f>IF(AND($J28=$J29,$M29&gt;$M28),$F28,$F29)</f>
        <v>RDP de Corea</v>
      </c>
      <c r="P29">
        <f>VLOOKUP(O29,$F$28:$M$37,5,FALSE)</f>
        <v>0</v>
      </c>
      <c r="Q29">
        <f>VLOOKUP(O29,$F$28:$M$37,8,FALSE)</f>
        <v>0</v>
      </c>
      <c r="S29" t="str">
        <f>O29</f>
        <v>RDP de Corea</v>
      </c>
      <c r="T29">
        <f>VLOOKUP(S29,$O$28:$Q$37,2,FALSE)</f>
        <v>0</v>
      </c>
      <c r="U29">
        <f>VLOOKUP(S29,$O$28:$Q$37,3,FALSE)</f>
        <v>0</v>
      </c>
      <c r="W29" t="str">
        <f>S29</f>
        <v>RDP de Corea</v>
      </c>
      <c r="X29">
        <f>VLOOKUP(W29,$S$28:$U$37,2,FALSE)</f>
        <v>0</v>
      </c>
      <c r="Y29">
        <f>VLOOKUP(W29,$S$28:$U$37,3,FALSE)</f>
        <v>0</v>
      </c>
      <c r="AA29" t="str">
        <f>IF(AND(X29=X30,Y30&gt;Y29),W30,W29)</f>
        <v>RDP de Corea</v>
      </c>
      <c r="AB29">
        <f>VLOOKUP(AA29,W28:Y37,2,FALSE)</f>
        <v>0</v>
      </c>
      <c r="AC29">
        <f>VLOOKUP(AA29,W28:Y37,3,FALSE)</f>
        <v>0</v>
      </c>
      <c r="AE29" t="str">
        <f>IF(AND(AB29=AB31,AC31&gt;AC29),AA31,AA29)</f>
        <v>RDP de Corea</v>
      </c>
      <c r="AF29">
        <f>VLOOKUP(AE29,AA28:AC37,2,FALSE)</f>
        <v>0</v>
      </c>
      <c r="AG29">
        <f>VLOOKUP(AE29,AA28:AC37,3,FALSE)</f>
        <v>0</v>
      </c>
      <c r="AI29" t="str">
        <f>AE29</f>
        <v>RDP de Corea</v>
      </c>
      <c r="AJ29">
        <f>VLOOKUP(AI29,AE28:AG37,2,FALSE)</f>
        <v>0</v>
      </c>
      <c r="AK29">
        <f>VLOOKUP(AI29,AE28:AG37,3,FALSE)</f>
        <v>0</v>
      </c>
    </row>
    <row r="30" spans="6:37">
      <c r="F30" t="str">
        <f>AI18</f>
        <v>Costa de Marfil</v>
      </c>
      <c r="J30">
        <f>AJ18</f>
        <v>0</v>
      </c>
      <c r="K30">
        <f>VLOOKUP(AI18,$F$16:$M$25,6,FALSE)</f>
        <v>0</v>
      </c>
      <c r="L30">
        <f>VLOOKUP(AI18,$F$16:$M$25,7,FALSE)</f>
        <v>0</v>
      </c>
      <c r="M30">
        <f>K30-L30</f>
        <v>0</v>
      </c>
      <c r="O30" t="str">
        <f>F30</f>
        <v>Costa de Marfil</v>
      </c>
      <c r="P30">
        <f>VLOOKUP(O30,$F$28:$M$37,5,FALSE)</f>
        <v>0</v>
      </c>
      <c r="Q30">
        <f>VLOOKUP(O30,$F$28:$M$37,8,FALSE)</f>
        <v>0</v>
      </c>
      <c r="S30" t="str">
        <f>IF(AND($P28=P30,Q30&gt;Q28),O28,O30)</f>
        <v>Costa de Marfil</v>
      </c>
      <c r="T30">
        <f>VLOOKUP(S30,$O$28:$Q$37,2,FALSE)</f>
        <v>0</v>
      </c>
      <c r="U30">
        <f>VLOOKUP(S30,$O$28:$Q$37,3,FALSE)</f>
        <v>0</v>
      </c>
      <c r="W30" t="str">
        <f>S30</f>
        <v>Costa de Marfil</v>
      </c>
      <c r="X30">
        <f>VLOOKUP(W30,$S$28:$U$37,2,FALSE)</f>
        <v>0</v>
      </c>
      <c r="Y30">
        <f>VLOOKUP(W30,$S$28:$U$37,3,FALSE)</f>
        <v>0</v>
      </c>
      <c r="AA30" t="str">
        <f>IF(AND(X29=X30,Y30&gt;Y29),W29,W30)</f>
        <v>Costa de Marfil</v>
      </c>
      <c r="AB30">
        <f>VLOOKUP(AA30,W28:Y37,2,FALSE)</f>
        <v>0</v>
      </c>
      <c r="AC30">
        <f>VLOOKUP(AA30,W28:Y37,3,FALSE)</f>
        <v>0</v>
      </c>
      <c r="AE30" t="str">
        <f>AA30</f>
        <v>Costa de Marfil</v>
      </c>
      <c r="AF30">
        <f>VLOOKUP(AE30,AA28:AC37,2,FALSE)</f>
        <v>0</v>
      </c>
      <c r="AG30">
        <f>VLOOKUP(AE30,AA28:AC37,3,FALSE)</f>
        <v>0</v>
      </c>
      <c r="AI30" t="str">
        <f>IF(AND(AF30=AF31,AG31&gt;AG30),AE31,AE30)</f>
        <v>Costa de Marfil</v>
      </c>
      <c r="AJ30">
        <f>VLOOKUP(AI30,AE28:AG37,2,FALSE)</f>
        <v>0</v>
      </c>
      <c r="AK30">
        <f>VLOOKUP(AI30,AE28:AG37,3,FALSE)</f>
        <v>0</v>
      </c>
    </row>
    <row r="31" spans="6:37">
      <c r="F31" t="str">
        <f>AI19</f>
        <v>Portugal</v>
      </c>
      <c r="J31">
        <f>AJ19</f>
        <v>0</v>
      </c>
      <c r="K31">
        <f>VLOOKUP(AI19,$F$16:$M$25,6,FALSE)</f>
        <v>0</v>
      </c>
      <c r="L31">
        <f>VLOOKUP(AI19,$F$16:$M$25,7,FALSE)</f>
        <v>0</v>
      </c>
      <c r="M31">
        <f>K31-L31</f>
        <v>0</v>
      </c>
      <c r="O31" t="str">
        <f>F31</f>
        <v>Portugal</v>
      </c>
      <c r="P31">
        <f>VLOOKUP(O31,$F$28:$M$37,5,FALSE)</f>
        <v>0</v>
      </c>
      <c r="Q31">
        <f>VLOOKUP(O31,$F$28:$M$37,8,FALSE)</f>
        <v>0</v>
      </c>
      <c r="S31" t="str">
        <f>O31</f>
        <v>Portugal</v>
      </c>
      <c r="T31">
        <f>VLOOKUP(S31,$O$28:$Q$37,2,FALSE)</f>
        <v>0</v>
      </c>
      <c r="U31">
        <f>VLOOKUP(S31,$O$28:$Q$37,3,FALSE)</f>
        <v>0</v>
      </c>
      <c r="W31" t="str">
        <f>IF(AND(T28=T31,U31&gt;U28),S28,S31)</f>
        <v>Portugal</v>
      </c>
      <c r="X31">
        <f>VLOOKUP(W31,$S$28:$U$37,2,FALSE)</f>
        <v>0</v>
      </c>
      <c r="Y31">
        <f>VLOOKUP(W31,$S$28:$U$37,3,FALSE)</f>
        <v>0</v>
      </c>
      <c r="AA31" t="str">
        <f>W31</f>
        <v>Portugal</v>
      </c>
      <c r="AB31">
        <f>VLOOKUP(AA31,W28:Y37,2,FALSE)</f>
        <v>0</v>
      </c>
      <c r="AC31">
        <f>VLOOKUP(AA31,W28:Y37,3,FALSE)</f>
        <v>0</v>
      </c>
      <c r="AE31" t="str">
        <f>IF(AND(AB29=AB31,AC31&gt;AC29),AA29,AA31)</f>
        <v>Portugal</v>
      </c>
      <c r="AF31">
        <f>VLOOKUP(AE31,AA28:AC37,2,FALSE)</f>
        <v>0</v>
      </c>
      <c r="AG31">
        <f>VLOOKUP(AE31,AA28:AC37,3,FALSE)</f>
        <v>0</v>
      </c>
      <c r="AI31" t="str">
        <f>IF(AND(AF30=AF31,AG31&gt;AG30),AE30,AE31)</f>
        <v>Portugal</v>
      </c>
      <c r="AJ31">
        <f>VLOOKUP(AI31,AE28:AG37,2,FALSE)</f>
        <v>0</v>
      </c>
      <c r="AK31">
        <f>VLOOKUP(AI31,AE28:AG37,3,FALSE)</f>
        <v>0</v>
      </c>
    </row>
    <row r="40" spans="6:38">
      <c r="F40" t="str">
        <f>AI28</f>
        <v>Brasil</v>
      </c>
      <c r="J40">
        <f>VLOOKUP(F40,$F$16:$M$25,8,FALSE)</f>
        <v>0</v>
      </c>
      <c r="K40">
        <f>VLOOKUP(F40,$F$16:$M$25,6,FALSE)</f>
        <v>0</v>
      </c>
      <c r="L40">
        <f>VLOOKUP(F40,$F$16:$M$25,7,FALSE)</f>
        <v>0</v>
      </c>
      <c r="M40">
        <f>K40-L40</f>
        <v>0</v>
      </c>
      <c r="O40" t="str">
        <f>IF(AND(J40=J41,M40=M41,K41&gt;K40),F41,F40)</f>
        <v>Brasil</v>
      </c>
      <c r="P40">
        <f>VLOOKUP(O40,$F$40:$M$49,5,FALSE)</f>
        <v>0</v>
      </c>
      <c r="Q40">
        <f>VLOOKUP(O40,$F$40:$M$49,8,FALSE)</f>
        <v>0</v>
      </c>
      <c r="R40">
        <f>VLOOKUP(O40,$F$40:$M$49,6,FALSE)</f>
        <v>0</v>
      </c>
      <c r="S40" t="str">
        <f>IF(AND(P40=P42,Q40=Q42,R42&gt;R40),O42,O40)</f>
        <v>Brasil</v>
      </c>
      <c r="T40">
        <f>VLOOKUP(S40,$O$40:$R$49,2,FALSE)</f>
        <v>0</v>
      </c>
      <c r="U40">
        <f>VLOOKUP(S40,$O$40:$R$49,3,FALSE)</f>
        <v>0</v>
      </c>
      <c r="V40">
        <f>VLOOKUP(S40,$O$40:$R$49,4,FALSE)</f>
        <v>0</v>
      </c>
      <c r="W40" t="str">
        <f>IF(AND(T40=T43,U40=U43,V43&gt;V40),S43,S40)</f>
        <v>Brasil</v>
      </c>
      <c r="X40">
        <f>VLOOKUP(W40,$S$40:$V$49,2,FALSE)</f>
        <v>0</v>
      </c>
      <c r="Y40">
        <f>VLOOKUP(W40,$S$40:$V$49,3,FALSE)</f>
        <v>0</v>
      </c>
      <c r="Z40">
        <f>VLOOKUP(W40,$S$40:$V$49,4,FALSE)</f>
        <v>0</v>
      </c>
      <c r="AA40" t="str">
        <f>W40</f>
        <v>Brasil</v>
      </c>
      <c r="AB40">
        <f>VLOOKUP(AA40,W40:Z49,2,FALSE)</f>
        <v>0</v>
      </c>
      <c r="AC40">
        <f>VLOOKUP(AA40,W40:Z49,3,FALSE)</f>
        <v>0</v>
      </c>
      <c r="AD40">
        <f>VLOOKUP(AA40,W40:Z49,4,FALSE)</f>
        <v>0</v>
      </c>
      <c r="AE40" t="str">
        <f>AA40</f>
        <v>Brasil</v>
      </c>
      <c r="AF40">
        <f>VLOOKUP(AE40,AA40:AD49,2,FALSE)</f>
        <v>0</v>
      </c>
      <c r="AG40">
        <f>VLOOKUP(AE40,AA40:AD49,3,FALSE)</f>
        <v>0</v>
      </c>
      <c r="AH40">
        <f>VLOOKUP(AE40,AA40:AD49,4,FALSE)</f>
        <v>0</v>
      </c>
      <c r="AI40" t="str">
        <f>AE40</f>
        <v>Brasil</v>
      </c>
      <c r="AJ40">
        <f>VLOOKUP(AI40,AE40:AH49,2,FALSE)</f>
        <v>0</v>
      </c>
      <c r="AK40">
        <f>VLOOKUP(AI40,AE40:AH49,3,FALSE)</f>
        <v>0</v>
      </c>
      <c r="AL40">
        <f>VLOOKUP(AI40,AE40:AH49,4,FALSE)</f>
        <v>0</v>
      </c>
    </row>
    <row r="41" spans="6:38">
      <c r="F41" t="str">
        <f>AI29</f>
        <v>RDP de Corea</v>
      </c>
      <c r="J41">
        <f>VLOOKUP(F41,$F$16:$M$25,8,FALSE)</f>
        <v>0</v>
      </c>
      <c r="K41">
        <f>VLOOKUP(F41,$F$16:$M$25,6,FALSE)</f>
        <v>0</v>
      </c>
      <c r="L41">
        <f>VLOOKUP(F41,$F$16:$M$25,7,FALSE)</f>
        <v>0</v>
      </c>
      <c r="M41">
        <f>K41-L41</f>
        <v>0</v>
      </c>
      <c r="O41" t="str">
        <f>IF(AND(J40=J41,M40=M41,K41&gt;K40),F40,F41)</f>
        <v>RDP de Corea</v>
      </c>
      <c r="P41">
        <f>VLOOKUP(O41,$F$40:$M$49,5,FALSE)</f>
        <v>0</v>
      </c>
      <c r="Q41">
        <f>VLOOKUP(O41,$F$40:$M$49,8,FALSE)</f>
        <v>0</v>
      </c>
      <c r="R41">
        <f>VLOOKUP(O41,$F$40:$M$49,6,FALSE)</f>
        <v>0</v>
      </c>
      <c r="S41" t="str">
        <f>O41</f>
        <v>RDP de Corea</v>
      </c>
      <c r="T41">
        <f>VLOOKUP(S41,$O$40:$R$49,2,FALSE)</f>
        <v>0</v>
      </c>
      <c r="U41">
        <f>VLOOKUP(S41,$O$40:$R$49,3,FALSE)</f>
        <v>0</v>
      </c>
      <c r="V41">
        <f>VLOOKUP(S41,$O$40:$R$49,4,FALSE)</f>
        <v>0</v>
      </c>
      <c r="W41" t="str">
        <f>S41</f>
        <v>RDP de Corea</v>
      </c>
      <c r="X41">
        <f>VLOOKUP(W41,$S$40:$V$49,2,FALSE)</f>
        <v>0</v>
      </c>
      <c r="Y41">
        <f>VLOOKUP(W41,$S$40:$V$49,3,FALSE)</f>
        <v>0</v>
      </c>
      <c r="Z41">
        <f>VLOOKUP(W41,$S$40:$V$49,4,FALSE)</f>
        <v>0</v>
      </c>
      <c r="AA41" t="str">
        <f>IF(AND(X41=X42,Y41=Y42,Z42&gt;Z41),W42,W41)</f>
        <v>RDP de Corea</v>
      </c>
      <c r="AB41">
        <f>VLOOKUP(AA41,W40:Z49,2,FALSE)</f>
        <v>0</v>
      </c>
      <c r="AC41">
        <f>VLOOKUP(AA41,W40:Z49,3,FALSE)</f>
        <v>0</v>
      </c>
      <c r="AD41">
        <f>VLOOKUP(AA41,W40:Z49,4,FALSE)</f>
        <v>0</v>
      </c>
      <c r="AE41" t="str">
        <f>IF(AND(AB41=AB43,AC41=AC43,AD43&gt;AD41),AA43,AA41)</f>
        <v>RDP de Corea</v>
      </c>
      <c r="AF41">
        <f>VLOOKUP(AE41,AA40:AD49,2,FALSE)</f>
        <v>0</v>
      </c>
      <c r="AG41">
        <f>VLOOKUP(AE41,AA40:AD49,3,FALSE)</f>
        <v>0</v>
      </c>
      <c r="AH41">
        <f>VLOOKUP(AE41,AA40:AD49,4,FALSE)</f>
        <v>0</v>
      </c>
      <c r="AI41" t="str">
        <f>AE41</f>
        <v>RDP de Corea</v>
      </c>
      <c r="AJ41">
        <f>VLOOKUP(AI41,AE40:AH49,2,FALSE)</f>
        <v>0</v>
      </c>
      <c r="AK41">
        <f>VLOOKUP(AI41,AE40:AH49,3,FALSE)</f>
        <v>0</v>
      </c>
      <c r="AL41">
        <f>VLOOKUP(AI41,AE40:AH49,4,FALSE)</f>
        <v>0</v>
      </c>
    </row>
    <row r="42" spans="6:38">
      <c r="F42" t="str">
        <f>AI30</f>
        <v>Costa de Marfil</v>
      </c>
      <c r="J42">
        <f>VLOOKUP(F42,$F$16:$M$25,8,FALSE)</f>
        <v>0</v>
      </c>
      <c r="K42">
        <f>VLOOKUP(F42,$F$16:$M$25,6,FALSE)</f>
        <v>0</v>
      </c>
      <c r="L42">
        <f>VLOOKUP(F42,$F$16:$M$25,7,FALSE)</f>
        <v>0</v>
      </c>
      <c r="M42">
        <f>K42-L42</f>
        <v>0</v>
      </c>
      <c r="O42" t="str">
        <f>F42</f>
        <v>Costa de Marfil</v>
      </c>
      <c r="P42">
        <f>VLOOKUP(O42,$F$40:$M$49,5,FALSE)</f>
        <v>0</v>
      </c>
      <c r="Q42">
        <f>VLOOKUP(O42,$F$40:$M$49,8,FALSE)</f>
        <v>0</v>
      </c>
      <c r="R42">
        <f>VLOOKUP(O42,$F$40:$M$49,6,FALSE)</f>
        <v>0</v>
      </c>
      <c r="S42" t="str">
        <f>IF(AND(P40=P42,Q40=Q42,R42&gt;R40),O40,O42)</f>
        <v>Costa de Marfil</v>
      </c>
      <c r="T42">
        <f>VLOOKUP(S42,$O$40:$R$49,2,FALSE)</f>
        <v>0</v>
      </c>
      <c r="U42">
        <f>VLOOKUP(S42,$O$40:$R$49,3,FALSE)</f>
        <v>0</v>
      </c>
      <c r="V42">
        <f>VLOOKUP(S42,$O$40:$R$49,4,FALSE)</f>
        <v>0</v>
      </c>
      <c r="W42" t="str">
        <f>S42</f>
        <v>Costa de Marfil</v>
      </c>
      <c r="X42">
        <f>VLOOKUP(W42,$S$40:$V$49,2,FALSE)</f>
        <v>0</v>
      </c>
      <c r="Y42">
        <f>VLOOKUP(W42,$S$40:$V$49,3,FALSE)</f>
        <v>0</v>
      </c>
      <c r="Z42">
        <f>VLOOKUP(W42,$S$40:$V$49,4,FALSE)</f>
        <v>0</v>
      </c>
      <c r="AA42" t="str">
        <f>IF(AND(X41=X42,Y41=Y42,Z42&gt;Z41),W41,W42)</f>
        <v>Costa de Marfil</v>
      </c>
      <c r="AB42">
        <f>VLOOKUP(AA42,W40:Z49,2,FALSE)</f>
        <v>0</v>
      </c>
      <c r="AC42">
        <f>VLOOKUP(AA42,W40:Z49,3,FALSE)</f>
        <v>0</v>
      </c>
      <c r="AD42">
        <f>VLOOKUP(AA42,W40:Z49,4,FALSE)</f>
        <v>0</v>
      </c>
      <c r="AE42" t="str">
        <f>AA42</f>
        <v>Costa de Marfil</v>
      </c>
      <c r="AF42">
        <f>VLOOKUP(AE42,AA40:AD49,2,FALSE)</f>
        <v>0</v>
      </c>
      <c r="AG42">
        <f>VLOOKUP(AE42,AA40:AD49,3,FALSE)</f>
        <v>0</v>
      </c>
      <c r="AH42">
        <f>VLOOKUP(AE42,AA40:AD49,4,FALSE)</f>
        <v>0</v>
      </c>
      <c r="AI42" t="str">
        <f>IF(AND(AF42=AF43,AG42=AG43,AH43&gt;AH42),AE43,AE42)</f>
        <v>Costa de Marfil</v>
      </c>
      <c r="AJ42">
        <f>VLOOKUP(AI42,AE40:AH49,2,FALSE)</f>
        <v>0</v>
      </c>
      <c r="AK42">
        <f>VLOOKUP(AI42,AE40:AH49,3,FALSE)</f>
        <v>0</v>
      </c>
      <c r="AL42">
        <f>VLOOKUP(AI42,AE40:AH49,4,FALSE)</f>
        <v>0</v>
      </c>
    </row>
    <row r="43" spans="6:38">
      <c r="F43" t="str">
        <f>AI31</f>
        <v>Portugal</v>
      </c>
      <c r="J43">
        <f>VLOOKUP(F43,$F$16:$M$25,8,FALSE)</f>
        <v>0</v>
      </c>
      <c r="K43">
        <f>VLOOKUP(F43,$F$16:$M$25,6,FALSE)</f>
        <v>0</v>
      </c>
      <c r="L43">
        <f>VLOOKUP(F43,$F$16:$M$25,7,FALSE)</f>
        <v>0</v>
      </c>
      <c r="M43">
        <f>K43-L43</f>
        <v>0</v>
      </c>
      <c r="O43" t="str">
        <f>F43</f>
        <v>Portugal</v>
      </c>
      <c r="P43">
        <f>VLOOKUP(O43,$F$40:$M$49,5,FALSE)</f>
        <v>0</v>
      </c>
      <c r="Q43">
        <f>VLOOKUP(O43,$F$40:$M$49,8,FALSE)</f>
        <v>0</v>
      </c>
      <c r="R43">
        <f>VLOOKUP(O43,$F$40:$M$49,6,FALSE)</f>
        <v>0</v>
      </c>
      <c r="S43" t="str">
        <f>O43</f>
        <v>Portugal</v>
      </c>
      <c r="T43">
        <f>VLOOKUP(S43,$O$40:$R$49,2,FALSE)</f>
        <v>0</v>
      </c>
      <c r="U43">
        <f>VLOOKUP(S43,$O$40:$R$49,3,FALSE)</f>
        <v>0</v>
      </c>
      <c r="V43">
        <f>VLOOKUP(S43,$O$40:$R$49,4,FALSE)</f>
        <v>0</v>
      </c>
      <c r="W43" t="str">
        <f>IF(AND(T40=T43,U40=U43,V43&gt;V40),S40,S43)</f>
        <v>Portugal</v>
      </c>
      <c r="X43">
        <f>VLOOKUP(W43,$S$40:$V$49,2,FALSE)</f>
        <v>0</v>
      </c>
      <c r="Y43">
        <f>VLOOKUP(W43,$S$40:$V$49,3,FALSE)</f>
        <v>0</v>
      </c>
      <c r="Z43">
        <f>VLOOKUP(W43,$S$40:$V$49,4,FALSE)</f>
        <v>0</v>
      </c>
      <c r="AA43" t="str">
        <f>W43</f>
        <v>Portugal</v>
      </c>
      <c r="AB43">
        <f>VLOOKUP(AA43,W40:Z49,2,FALSE)</f>
        <v>0</v>
      </c>
      <c r="AC43">
        <f>VLOOKUP(AA43,W40:Z49,3,FALSE)</f>
        <v>0</v>
      </c>
      <c r="AD43">
        <f>VLOOKUP(AA43,W40:Z49,4,FALSE)</f>
        <v>0</v>
      </c>
      <c r="AE43" t="str">
        <f>IF(AND(AB41=AB43,AC41=AC43,AD43&gt;AD41),AA41,AA43)</f>
        <v>Portugal</v>
      </c>
      <c r="AF43">
        <f>VLOOKUP(AE43,AA40:AD49,2,FALSE)</f>
        <v>0</v>
      </c>
      <c r="AG43">
        <f>VLOOKUP(AE43,AA40:AD49,3,FALSE)</f>
        <v>0</v>
      </c>
      <c r="AH43">
        <f>VLOOKUP(AE43,AA40:AD49,4,FALSE)</f>
        <v>0</v>
      </c>
      <c r="AI43" t="str">
        <f>IF(AND(AF42=AF43,AG42=AG43,AH43&gt;AH42),AE42,AE43)</f>
        <v>Portugal</v>
      </c>
      <c r="AJ43">
        <f>VLOOKUP(AI43,AE40:AH49,2,FALSE)</f>
        <v>0</v>
      </c>
      <c r="AK43">
        <f>VLOOKUP(AI43,AE40:AH49,3,FALSE)</f>
        <v>0</v>
      </c>
      <c r="AL43">
        <f>VLOOKUP(AI43,AE40:AH49,4,FALSE)</f>
        <v>0</v>
      </c>
    </row>
    <row r="51" spans="6:13">
      <c r="F51" t="s">
        <v>41</v>
      </c>
    </row>
    <row r="52" spans="6:13">
      <c r="F52" t="str">
        <f>AI40</f>
        <v>Brasil</v>
      </c>
      <c r="G52">
        <f>VLOOKUP(F52,$F$16:$M$25,2,FALSE)</f>
        <v>0</v>
      </c>
      <c r="H52">
        <f>VLOOKUP(F52,$F$16:$M$25,3,FALSE)</f>
        <v>0</v>
      </c>
      <c r="I52">
        <f>VLOOKUP(F52,$F$16:$M$25,4,FALSE)</f>
        <v>0</v>
      </c>
      <c r="J52">
        <f>VLOOKUP(F52,$F$16:$M$25,5,FALSE)</f>
        <v>0</v>
      </c>
      <c r="K52">
        <f>VLOOKUP(F52,$F$16:$M$25,6,FALSE)</f>
        <v>0</v>
      </c>
      <c r="L52">
        <f>VLOOKUP(F52,$F$16:$M$25,7,FALSE)</f>
        <v>0</v>
      </c>
      <c r="M52">
        <f>VLOOKUP(F52,$F$16:$M$25,8,FALSE)</f>
        <v>0</v>
      </c>
    </row>
    <row r="53" spans="6:13">
      <c r="F53" t="str">
        <f>AI41</f>
        <v>RDP de Corea</v>
      </c>
      <c r="G53">
        <f>VLOOKUP(F53,$F$16:$M$25,2,FALSE)</f>
        <v>0</v>
      </c>
      <c r="H53">
        <f>VLOOKUP(F53,$F$16:$M$25,3,FALSE)</f>
        <v>0</v>
      </c>
      <c r="I53">
        <f>VLOOKUP(F53,$F$16:$M$25,4,FALSE)</f>
        <v>0</v>
      </c>
      <c r="J53">
        <f>VLOOKUP(F53,$F$16:$M$25,5,FALSE)</f>
        <v>0</v>
      </c>
      <c r="K53">
        <f>VLOOKUP(F53,$F$16:$M$25,6,FALSE)</f>
        <v>0</v>
      </c>
      <c r="L53">
        <f>VLOOKUP(F53,$F$16:$M$25,7,FALSE)</f>
        <v>0</v>
      </c>
      <c r="M53">
        <f>VLOOKUP(F53,$F$16:$M$25,8,FALSE)</f>
        <v>0</v>
      </c>
    </row>
    <row r="54" spans="6:13">
      <c r="F54" t="str">
        <f>AI42</f>
        <v>Costa de Marfil</v>
      </c>
      <c r="G54">
        <f>VLOOKUP(F54,$F$16:$M$25,2,FALSE)</f>
        <v>0</v>
      </c>
      <c r="H54">
        <f>VLOOKUP(F54,$F$16:$M$25,3,FALSE)</f>
        <v>0</v>
      </c>
      <c r="I54">
        <f>VLOOKUP(F54,$F$16:$M$25,4,FALSE)</f>
        <v>0</v>
      </c>
      <c r="J54">
        <f>VLOOKUP(F54,$F$16:$M$25,5,FALSE)</f>
        <v>0</v>
      </c>
      <c r="K54">
        <f>VLOOKUP(F54,$F$16:$M$25,6,FALSE)</f>
        <v>0</v>
      </c>
      <c r="L54">
        <f>VLOOKUP(F54,$F$16:$M$25,7,FALSE)</f>
        <v>0</v>
      </c>
      <c r="M54">
        <f>VLOOKUP(F54,$F$16:$M$25,8,FALSE)</f>
        <v>0</v>
      </c>
    </row>
    <row r="55" spans="6:13">
      <c r="F55" t="str">
        <f>AI43</f>
        <v>Portugal</v>
      </c>
      <c r="G55">
        <f>VLOOKUP(F55,$F$16:$M$25,2,FALSE)</f>
        <v>0</v>
      </c>
      <c r="H55">
        <f>VLOOKUP(F55,$F$16:$M$25,3,FALSE)</f>
        <v>0</v>
      </c>
      <c r="I55">
        <f>VLOOKUP(F55,$F$16:$M$25,4,FALSE)</f>
        <v>0</v>
      </c>
      <c r="J55">
        <f>VLOOKUP(F55,$F$16:$M$25,5,FALSE)</f>
        <v>0</v>
      </c>
      <c r="K55">
        <f>VLOOKUP(F55,$F$16:$M$25,6,FALSE)</f>
        <v>0</v>
      </c>
      <c r="L55">
        <f>VLOOKUP(F55,$F$16:$M$25,7,FALSE)</f>
        <v>0</v>
      </c>
      <c r="M55">
        <f>VLOOKUP(F55,$F$16:$M$25,8,FALSE)</f>
        <v>0</v>
      </c>
    </row>
  </sheetData>
  <sheetProtection sheet="1" objects="1" scenarios="1"/>
  <mergeCells count="1">
    <mergeCell ref="A2:E2"/>
  </mergeCells>
  <phoneticPr fontId="3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7"/>
  <dimension ref="A2:AL55"/>
  <sheetViews>
    <sheetView workbookViewId="0">
      <pane xSplit="5" topLeftCell="F1" activePane="topRight" state="frozen"/>
      <selection pane="topRight" activeCell="F3" sqref="F3"/>
    </sheetView>
  </sheetViews>
  <sheetFormatPr baseColWidth="10" defaultColWidth="3.7109375" defaultRowHeight="12.75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>
      <c r="A2" s="267" t="s">
        <v>42</v>
      </c>
      <c r="B2" s="267"/>
      <c r="C2" s="267"/>
      <c r="D2" s="267"/>
      <c r="E2" s="267"/>
      <c r="G2" t="str">
        <f>IF('- H -'!U7&lt;&gt;"",'- H -'!U7,"")</f>
        <v>España</v>
      </c>
      <c r="N2" t="str">
        <f>IF('- H -'!U9&lt;&gt;"",'- H -'!U9,"")</f>
        <v>Suiza</v>
      </c>
      <c r="U2" t="str">
        <f>IF('- H -'!U11&lt;&gt;"",'- H -'!U11,"")</f>
        <v>Honduras</v>
      </c>
      <c r="AB2" t="str">
        <f>IF('- H -'!U13&lt;&gt;"",'- H -'!U13,"")</f>
        <v>Chile</v>
      </c>
    </row>
    <row r="3" spans="1:36">
      <c r="F3" t="s">
        <v>98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>
      <c r="A4" s="2" t="str">
        <f>'- H -'!B6</f>
        <v>Honduras</v>
      </c>
      <c r="B4" s="1" t="str">
        <f>IF('- H -'!C6&lt;&gt;"",'- H -'!C6,"")</f>
        <v/>
      </c>
      <c r="C4" s="1" t="str">
        <f>'- H -'!D6</f>
        <v>-</v>
      </c>
      <c r="D4" s="1" t="str">
        <f>IF('- H -'!E6&lt;&gt;"",'- H -'!E6,"")</f>
        <v/>
      </c>
      <c r="E4" s="3" t="str">
        <f>'- H -'!F6</f>
        <v>Chile</v>
      </c>
      <c r="F4" s="1">
        <f>COUNTBLANK('- H -'!C6:'- H -'!E6)</f>
        <v>2</v>
      </c>
      <c r="G4">
        <f t="shared" ref="G4:G9" si="0">IF(AND(F4=0,OR($A4=$G$2,$E4=$G$2)),1,0)</f>
        <v>0</v>
      </c>
      <c r="H4">
        <f t="shared" ref="H4:H9" si="1">IF(AND(F4=0,OR(AND($A4=$G$2,$B4&gt;$D4),AND($E4=$G$2,$D4&gt;$B4))),1,0)</f>
        <v>0</v>
      </c>
      <c r="I4">
        <f t="shared" ref="I4:I9" si="2">IF(AND(F4=0,G4=1,$B4=$D4),1,0)</f>
        <v>0</v>
      </c>
      <c r="J4">
        <f t="shared" ref="J4:J9" si="3">IF(AND(F4=0,OR(AND($A4=$G$2,$B4&lt;$D4),AND($E4=$G$2,$D4&lt;$B4))),1,0)</f>
        <v>0</v>
      </c>
      <c r="K4">
        <f t="shared" ref="K4:K9" si="4">IF(F4&gt;0,0,IF($A4=$G$2,$B4,IF($E4=$G$2,$D4,0)))</f>
        <v>0</v>
      </c>
      <c r="L4">
        <f t="shared" ref="L4:L9" si="5">IF(F4&gt;0,0,IF($A4=$G$2,$D4,IF($E4=$G$2,$B4,0)))</f>
        <v>0</v>
      </c>
      <c r="N4">
        <f t="shared" ref="N4:N9" si="6">IF(AND(F4=0,OR($A4=$N$2,$E4=$N$2)),1,0)</f>
        <v>0</v>
      </c>
      <c r="O4">
        <f t="shared" ref="O4:O9" si="7">IF(AND(F4=0,OR(AND($A4=$N$2,$B4&gt;$D4),AND($E4=$N$2,$D4&gt;$B4))),1,0)</f>
        <v>0</v>
      </c>
      <c r="P4">
        <f t="shared" ref="P4:P9" si="8">IF(AND(F4=0,N4=1,$B4=$D4),1,0)</f>
        <v>0</v>
      </c>
      <c r="Q4">
        <f t="shared" ref="Q4:Q9" si="9">IF(AND(F4=0,OR(AND($A4=$N$2,$B4&lt;$D4),AND($E4=$N$2,$D4&lt;$B4))),1,0)</f>
        <v>0</v>
      </c>
      <c r="R4">
        <f t="shared" ref="R4:R9" si="10">IF(F4&gt;0,0,IF($A4=$N$2,$B4,IF($E4=$N$2,$D4,0)))</f>
        <v>0</v>
      </c>
      <c r="S4">
        <f t="shared" ref="S4:S9" si="11">IF(F4&gt;0,0,IF($A4=$N$2,$D4,IF($E4=$N$2,$B4,0)))</f>
        <v>0</v>
      </c>
      <c r="U4">
        <f t="shared" ref="U4:U9" si="12">IF(AND(F4=0,OR($A4=$U$2,$E4=$U$2)),1,0)</f>
        <v>0</v>
      </c>
      <c r="V4">
        <f t="shared" ref="V4:V9" si="13">IF(AND(F4=0,OR(AND($A4=$U$2,$B4&gt;$D4),AND($E4=$U$2,$D4&gt;$B4))),1,0)</f>
        <v>0</v>
      </c>
      <c r="W4">
        <f t="shared" ref="W4:W9" si="14">IF(AND(F4=0,U4=1,$B4=$D4),1,0)</f>
        <v>0</v>
      </c>
      <c r="X4">
        <f t="shared" ref="X4:X9" si="15">IF(AND(F4=0,OR(AND($A4=$U$2,$B4&lt;$D4),AND($E4=$U$2,$D4&lt;$B4))),1,0)</f>
        <v>0</v>
      </c>
      <c r="Y4">
        <f t="shared" ref="Y4:Y9" si="16">IF(F4&gt;0,0,IF($A4=$U$2,$B4,IF($E4=$U$2,$D4,0)))</f>
        <v>0</v>
      </c>
      <c r="Z4">
        <f t="shared" ref="Z4:Z9" si="17">IF(F4&gt;0,0,IF($A4=$U$2,$D4,IF($E4=$U$2,$B4,0)))</f>
        <v>0</v>
      </c>
      <c r="AB4">
        <f t="shared" ref="AB4:AB9" si="18">IF(AND(F4=0,OR($A4=$AB$2,$E4=$AB$2)),1,0)</f>
        <v>0</v>
      </c>
      <c r="AC4">
        <f t="shared" ref="AC4:AC9" si="19">IF(AND(F4=0,OR(AND($A4=$AB$2,$B4&gt;$D4),AND($E4=$AB$2,$D4&gt;$B4))),1,0)</f>
        <v>0</v>
      </c>
      <c r="AD4">
        <f t="shared" ref="AD4:AD9" si="20">IF(AND(F4=0,AB4=1,$B4=$D4),1,0)</f>
        <v>0</v>
      </c>
      <c r="AE4">
        <f t="shared" ref="AE4:AE9" si="21">IF(AND(F4=0,OR(AND($A4=$AB$2,$B4&lt;$D4),AND($E4=$AB$2,$D4&lt;$B4))),1,0)</f>
        <v>0</v>
      </c>
      <c r="AF4">
        <f t="shared" ref="AF4:AF9" si="22">IF(F4&gt;0,0,IF($A4=$AB$2,$B4,IF($E4=$AB$2,$D4,0)))</f>
        <v>0</v>
      </c>
      <c r="AG4">
        <f t="shared" ref="AG4:AG9" si="23">IF(F4&gt;0,0,IF($A4=$AB$2,$D4,IF($E4=$AB$2,$B4,0)))</f>
        <v>0</v>
      </c>
    </row>
    <row r="5" spans="1:36">
      <c r="A5" s="2" t="str">
        <f>'- H -'!B7</f>
        <v>España</v>
      </c>
      <c r="B5" s="1" t="str">
        <f>IF('- H -'!C7&lt;&gt;"",'- H -'!C7,"")</f>
        <v/>
      </c>
      <c r="C5" s="1" t="str">
        <f>'- H -'!D7</f>
        <v>-</v>
      </c>
      <c r="D5" s="1" t="str">
        <f>IF('- H -'!E7&lt;&gt;"",'- H -'!E7,"")</f>
        <v/>
      </c>
      <c r="E5" s="3" t="str">
        <f>'- H -'!F7</f>
        <v>Suiza</v>
      </c>
      <c r="F5" s="1">
        <f>COUNTBLANK('- H -'!C7:'- H -'!E7)</f>
        <v>2</v>
      </c>
      <c r="G5">
        <f t="shared" si="0"/>
        <v>0</v>
      </c>
      <c r="H5">
        <f t="shared" si="1"/>
        <v>0</v>
      </c>
      <c r="I5">
        <f t="shared" si="2"/>
        <v>0</v>
      </c>
      <c r="J5">
        <f t="shared" si="3"/>
        <v>0</v>
      </c>
      <c r="K5">
        <f t="shared" si="4"/>
        <v>0</v>
      </c>
      <c r="L5">
        <f t="shared" si="5"/>
        <v>0</v>
      </c>
      <c r="N5">
        <f t="shared" si="6"/>
        <v>0</v>
      </c>
      <c r="O5">
        <f t="shared" si="7"/>
        <v>0</v>
      </c>
      <c r="P5">
        <f t="shared" si="8"/>
        <v>0</v>
      </c>
      <c r="Q5">
        <f t="shared" si="9"/>
        <v>0</v>
      </c>
      <c r="R5">
        <f t="shared" si="10"/>
        <v>0</v>
      </c>
      <c r="S5">
        <f t="shared" si="11"/>
        <v>0</v>
      </c>
      <c r="U5">
        <f t="shared" si="12"/>
        <v>0</v>
      </c>
      <c r="V5">
        <f t="shared" si="13"/>
        <v>0</v>
      </c>
      <c r="W5">
        <f t="shared" si="14"/>
        <v>0</v>
      </c>
      <c r="X5">
        <f t="shared" si="15"/>
        <v>0</v>
      </c>
      <c r="Y5">
        <f t="shared" si="16"/>
        <v>0</v>
      </c>
      <c r="Z5">
        <f t="shared" si="17"/>
        <v>0</v>
      </c>
      <c r="AB5">
        <f t="shared" si="18"/>
        <v>0</v>
      </c>
      <c r="AC5">
        <f t="shared" si="19"/>
        <v>0</v>
      </c>
      <c r="AD5">
        <f t="shared" si="20"/>
        <v>0</v>
      </c>
      <c r="AE5">
        <f t="shared" si="21"/>
        <v>0</v>
      </c>
      <c r="AF5">
        <f t="shared" si="22"/>
        <v>0</v>
      </c>
      <c r="AG5">
        <f t="shared" si="23"/>
        <v>0</v>
      </c>
    </row>
    <row r="6" spans="1:36">
      <c r="A6" s="2" t="str">
        <f>'- H -'!B8</f>
        <v>Chile</v>
      </c>
      <c r="B6" s="1" t="str">
        <f>IF('- H -'!C8&lt;&gt;"",'- H -'!C8,"")</f>
        <v/>
      </c>
      <c r="C6" s="1" t="str">
        <f>'- H -'!D8</f>
        <v>-</v>
      </c>
      <c r="D6" s="1" t="str">
        <f>IF('- H -'!E8&lt;&gt;"",'- H -'!E8,"")</f>
        <v/>
      </c>
      <c r="E6" s="3" t="str">
        <f>'- H -'!F8</f>
        <v>Suiza</v>
      </c>
      <c r="F6" s="1">
        <f>COUNTBLANK('- H -'!C8:'- H -'!E8)</f>
        <v>2</v>
      </c>
      <c r="G6">
        <f t="shared" si="0"/>
        <v>0</v>
      </c>
      <c r="H6">
        <f t="shared" si="1"/>
        <v>0</v>
      </c>
      <c r="I6">
        <f t="shared" si="2"/>
        <v>0</v>
      </c>
      <c r="J6">
        <f t="shared" si="3"/>
        <v>0</v>
      </c>
      <c r="K6">
        <f t="shared" si="4"/>
        <v>0</v>
      </c>
      <c r="L6">
        <f t="shared" si="5"/>
        <v>0</v>
      </c>
      <c r="N6">
        <f t="shared" si="6"/>
        <v>0</v>
      </c>
      <c r="O6">
        <f t="shared" si="7"/>
        <v>0</v>
      </c>
      <c r="P6">
        <f t="shared" si="8"/>
        <v>0</v>
      </c>
      <c r="Q6">
        <f t="shared" si="9"/>
        <v>0</v>
      </c>
      <c r="R6">
        <f t="shared" si="10"/>
        <v>0</v>
      </c>
      <c r="S6">
        <f t="shared" si="11"/>
        <v>0</v>
      </c>
      <c r="U6">
        <f t="shared" si="12"/>
        <v>0</v>
      </c>
      <c r="V6">
        <f t="shared" si="13"/>
        <v>0</v>
      </c>
      <c r="W6">
        <f t="shared" si="14"/>
        <v>0</v>
      </c>
      <c r="X6">
        <f t="shared" si="15"/>
        <v>0</v>
      </c>
      <c r="Y6">
        <f t="shared" si="16"/>
        <v>0</v>
      </c>
      <c r="Z6">
        <f t="shared" si="17"/>
        <v>0</v>
      </c>
      <c r="AB6">
        <f t="shared" si="18"/>
        <v>0</v>
      </c>
      <c r="AC6">
        <f t="shared" si="19"/>
        <v>0</v>
      </c>
      <c r="AD6">
        <f t="shared" si="20"/>
        <v>0</v>
      </c>
      <c r="AE6">
        <f t="shared" si="21"/>
        <v>0</v>
      </c>
      <c r="AF6">
        <f t="shared" si="22"/>
        <v>0</v>
      </c>
      <c r="AG6">
        <f t="shared" si="23"/>
        <v>0</v>
      </c>
    </row>
    <row r="7" spans="1:36">
      <c r="A7" s="2" t="str">
        <f>'- H -'!B9</f>
        <v>España</v>
      </c>
      <c r="B7" s="1" t="str">
        <f>IF('- H -'!C9&lt;&gt;"",'- H -'!C9,"")</f>
        <v/>
      </c>
      <c r="C7" s="1" t="str">
        <f>'- H -'!D9</f>
        <v>-</v>
      </c>
      <c r="D7" s="1" t="str">
        <f>IF('- H -'!E9&lt;&gt;"",'- H -'!E9,"")</f>
        <v/>
      </c>
      <c r="E7" s="3" t="str">
        <f>'- H -'!F9</f>
        <v>Honduras</v>
      </c>
      <c r="F7" s="1">
        <f>COUNTBLANK('- H -'!C9:'- H -'!E9)</f>
        <v>2</v>
      </c>
      <c r="G7">
        <f t="shared" si="0"/>
        <v>0</v>
      </c>
      <c r="H7">
        <f t="shared" si="1"/>
        <v>0</v>
      </c>
      <c r="I7">
        <f t="shared" si="2"/>
        <v>0</v>
      </c>
      <c r="J7">
        <f t="shared" si="3"/>
        <v>0</v>
      </c>
      <c r="K7">
        <f t="shared" si="4"/>
        <v>0</v>
      </c>
      <c r="L7">
        <f t="shared" si="5"/>
        <v>0</v>
      </c>
      <c r="N7">
        <f t="shared" si="6"/>
        <v>0</v>
      </c>
      <c r="O7">
        <f t="shared" si="7"/>
        <v>0</v>
      </c>
      <c r="P7">
        <f t="shared" si="8"/>
        <v>0</v>
      </c>
      <c r="Q7">
        <f t="shared" si="9"/>
        <v>0</v>
      </c>
      <c r="R7">
        <f t="shared" si="10"/>
        <v>0</v>
      </c>
      <c r="S7">
        <f t="shared" si="11"/>
        <v>0</v>
      </c>
      <c r="U7">
        <f t="shared" si="12"/>
        <v>0</v>
      </c>
      <c r="V7">
        <f t="shared" si="13"/>
        <v>0</v>
      </c>
      <c r="W7">
        <f t="shared" si="14"/>
        <v>0</v>
      </c>
      <c r="X7">
        <f t="shared" si="15"/>
        <v>0</v>
      </c>
      <c r="Y7">
        <f t="shared" si="16"/>
        <v>0</v>
      </c>
      <c r="Z7">
        <f t="shared" si="17"/>
        <v>0</v>
      </c>
      <c r="AB7">
        <f t="shared" si="18"/>
        <v>0</v>
      </c>
      <c r="AC7">
        <f t="shared" si="19"/>
        <v>0</v>
      </c>
      <c r="AD7">
        <f t="shared" si="20"/>
        <v>0</v>
      </c>
      <c r="AE7">
        <f t="shared" si="21"/>
        <v>0</v>
      </c>
      <c r="AF7">
        <f t="shared" si="22"/>
        <v>0</v>
      </c>
      <c r="AG7">
        <f t="shared" si="23"/>
        <v>0</v>
      </c>
    </row>
    <row r="8" spans="1:36">
      <c r="A8" s="2" t="str">
        <f>'- H -'!B10</f>
        <v>Chile</v>
      </c>
      <c r="B8" s="1" t="str">
        <f>IF('- H -'!C10&lt;&gt;"",'- H -'!C10,"")</f>
        <v/>
      </c>
      <c r="C8" s="1" t="str">
        <f>'- H -'!D10</f>
        <v>-</v>
      </c>
      <c r="D8" s="1" t="str">
        <f>IF('- H -'!E10&lt;&gt;"",'- H -'!E10,"")</f>
        <v/>
      </c>
      <c r="E8" s="3" t="str">
        <f>'- H -'!F10</f>
        <v>España</v>
      </c>
      <c r="F8" s="1">
        <f>COUNTBLANK('- H -'!C10:'- H -'!E10)</f>
        <v>2</v>
      </c>
      <c r="G8">
        <f t="shared" si="0"/>
        <v>0</v>
      </c>
      <c r="H8">
        <f t="shared" si="1"/>
        <v>0</v>
      </c>
      <c r="I8">
        <f t="shared" si="2"/>
        <v>0</v>
      </c>
      <c r="J8">
        <f t="shared" si="3"/>
        <v>0</v>
      </c>
      <c r="K8">
        <f t="shared" si="4"/>
        <v>0</v>
      </c>
      <c r="L8">
        <f t="shared" si="5"/>
        <v>0</v>
      </c>
      <c r="N8">
        <f t="shared" si="6"/>
        <v>0</v>
      </c>
      <c r="O8">
        <f t="shared" si="7"/>
        <v>0</v>
      </c>
      <c r="P8">
        <f t="shared" si="8"/>
        <v>0</v>
      </c>
      <c r="Q8">
        <f t="shared" si="9"/>
        <v>0</v>
      </c>
      <c r="R8">
        <f t="shared" si="10"/>
        <v>0</v>
      </c>
      <c r="S8">
        <f t="shared" si="11"/>
        <v>0</v>
      </c>
      <c r="U8">
        <f t="shared" si="12"/>
        <v>0</v>
      </c>
      <c r="V8">
        <f t="shared" si="13"/>
        <v>0</v>
      </c>
      <c r="W8">
        <f t="shared" si="14"/>
        <v>0</v>
      </c>
      <c r="X8">
        <f t="shared" si="15"/>
        <v>0</v>
      </c>
      <c r="Y8">
        <f t="shared" si="16"/>
        <v>0</v>
      </c>
      <c r="Z8">
        <f t="shared" si="17"/>
        <v>0</v>
      </c>
      <c r="AB8">
        <f t="shared" si="18"/>
        <v>0</v>
      </c>
      <c r="AC8">
        <f t="shared" si="19"/>
        <v>0</v>
      </c>
      <c r="AD8">
        <f t="shared" si="20"/>
        <v>0</v>
      </c>
      <c r="AE8">
        <f t="shared" si="21"/>
        <v>0</v>
      </c>
      <c r="AF8">
        <f t="shared" si="22"/>
        <v>0</v>
      </c>
      <c r="AG8">
        <f t="shared" si="23"/>
        <v>0</v>
      </c>
    </row>
    <row r="9" spans="1:36">
      <c r="A9" s="2" t="str">
        <f>'- H -'!B11</f>
        <v>Suiza</v>
      </c>
      <c r="B9" s="1" t="str">
        <f>IF('- H -'!C11&lt;&gt;"",'- H -'!C11,"")</f>
        <v/>
      </c>
      <c r="C9" s="1" t="str">
        <f>'- H -'!D11</f>
        <v>-</v>
      </c>
      <c r="D9" s="1" t="str">
        <f>IF('- H -'!E11&lt;&gt;"",'- H -'!E11,"")</f>
        <v/>
      </c>
      <c r="E9" s="3" t="str">
        <f>'- H -'!F11</f>
        <v>Honduras</v>
      </c>
      <c r="F9" s="1">
        <f>COUNTBLANK('- H -'!C11:'- H -'!E11)</f>
        <v>2</v>
      </c>
      <c r="G9">
        <f t="shared" si="0"/>
        <v>0</v>
      </c>
      <c r="H9">
        <f t="shared" si="1"/>
        <v>0</v>
      </c>
      <c r="I9">
        <f t="shared" si="2"/>
        <v>0</v>
      </c>
      <c r="J9">
        <f t="shared" si="3"/>
        <v>0</v>
      </c>
      <c r="K9">
        <f t="shared" si="4"/>
        <v>0</v>
      </c>
      <c r="L9">
        <f t="shared" si="5"/>
        <v>0</v>
      </c>
      <c r="N9">
        <f t="shared" si="6"/>
        <v>0</v>
      </c>
      <c r="O9">
        <f t="shared" si="7"/>
        <v>0</v>
      </c>
      <c r="P9">
        <f t="shared" si="8"/>
        <v>0</v>
      </c>
      <c r="Q9">
        <f t="shared" si="9"/>
        <v>0</v>
      </c>
      <c r="R9">
        <f t="shared" si="10"/>
        <v>0</v>
      </c>
      <c r="S9">
        <f t="shared" si="11"/>
        <v>0</v>
      </c>
      <c r="U9">
        <f t="shared" si="12"/>
        <v>0</v>
      </c>
      <c r="V9">
        <f t="shared" si="13"/>
        <v>0</v>
      </c>
      <c r="W9">
        <f t="shared" si="14"/>
        <v>0</v>
      </c>
      <c r="X9">
        <f t="shared" si="15"/>
        <v>0</v>
      </c>
      <c r="Y9">
        <f t="shared" si="16"/>
        <v>0</v>
      </c>
      <c r="Z9">
        <f t="shared" si="17"/>
        <v>0</v>
      </c>
      <c r="AB9">
        <f t="shared" si="18"/>
        <v>0</v>
      </c>
      <c r="AC9">
        <f t="shared" si="19"/>
        <v>0</v>
      </c>
      <c r="AD9">
        <f t="shared" si="20"/>
        <v>0</v>
      </c>
      <c r="AE9">
        <f t="shared" si="21"/>
        <v>0</v>
      </c>
      <c r="AF9">
        <f t="shared" si="22"/>
        <v>0</v>
      </c>
      <c r="AG9">
        <f t="shared" si="23"/>
        <v>0</v>
      </c>
    </row>
    <row r="10" spans="1:36">
      <c r="G10">
        <f t="shared" ref="G10:L10" si="24">SUM(G4:G9)</f>
        <v>0</v>
      </c>
      <c r="H10">
        <f t="shared" si="24"/>
        <v>0</v>
      </c>
      <c r="I10">
        <f t="shared" si="24"/>
        <v>0</v>
      </c>
      <c r="J10">
        <f t="shared" si="24"/>
        <v>0</v>
      </c>
      <c r="K10">
        <f t="shared" si="24"/>
        <v>0</v>
      </c>
      <c r="L10">
        <f t="shared" si="24"/>
        <v>0</v>
      </c>
      <c r="M10">
        <f>H10*3+I10</f>
        <v>0</v>
      </c>
      <c r="N10">
        <f t="shared" ref="N10:S10" si="25">SUM(N4:N9)</f>
        <v>0</v>
      </c>
      <c r="O10">
        <f t="shared" si="25"/>
        <v>0</v>
      </c>
      <c r="P10">
        <f t="shared" si="25"/>
        <v>0</v>
      </c>
      <c r="Q10">
        <f t="shared" si="25"/>
        <v>0</v>
      </c>
      <c r="R10">
        <f t="shared" si="25"/>
        <v>0</v>
      </c>
      <c r="S10">
        <f t="shared" si="25"/>
        <v>0</v>
      </c>
      <c r="T10">
        <f>O10*3+P10</f>
        <v>0</v>
      </c>
      <c r="U10">
        <f t="shared" ref="U10:Z10" si="26">SUM(U4:U9)</f>
        <v>0</v>
      </c>
      <c r="V10">
        <f t="shared" si="26"/>
        <v>0</v>
      </c>
      <c r="W10">
        <f t="shared" si="26"/>
        <v>0</v>
      </c>
      <c r="X10">
        <f t="shared" si="26"/>
        <v>0</v>
      </c>
      <c r="Y10">
        <f t="shared" si="26"/>
        <v>0</v>
      </c>
      <c r="Z10">
        <f t="shared" si="26"/>
        <v>0</v>
      </c>
      <c r="AA10">
        <f>V10*3+W10</f>
        <v>0</v>
      </c>
      <c r="AB10">
        <f t="shared" ref="AB10:AG10" si="27">SUM(AB4:AB9)</f>
        <v>0</v>
      </c>
      <c r="AC10">
        <f t="shared" si="27"/>
        <v>0</v>
      </c>
      <c r="AD10">
        <f t="shared" si="27"/>
        <v>0</v>
      </c>
      <c r="AE10">
        <f t="shared" si="27"/>
        <v>0</v>
      </c>
      <c r="AF10">
        <f t="shared" si="27"/>
        <v>0</v>
      </c>
      <c r="AG10">
        <f t="shared" si="27"/>
        <v>0</v>
      </c>
      <c r="AH10">
        <f>AC10*3+AD10</f>
        <v>0</v>
      </c>
    </row>
    <row r="14" spans="1:36">
      <c r="F14" t="s">
        <v>40</v>
      </c>
    </row>
    <row r="15" spans="1:36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>
      <c r="F16" t="str">
        <f>G2</f>
        <v>España</v>
      </c>
      <c r="G16">
        <f>G10</f>
        <v>0</v>
      </c>
      <c r="H16">
        <f t="shared" ref="H16:M16" si="28">H10</f>
        <v>0</v>
      </c>
      <c r="I16">
        <f t="shared" si="28"/>
        <v>0</v>
      </c>
      <c r="J16">
        <f t="shared" si="28"/>
        <v>0</v>
      </c>
      <c r="K16">
        <f t="shared" si="28"/>
        <v>0</v>
      </c>
      <c r="L16">
        <f t="shared" si="28"/>
        <v>0</v>
      </c>
      <c r="M16">
        <f t="shared" si="28"/>
        <v>0</v>
      </c>
      <c r="O16" t="str">
        <f>IF($M16&gt;=$M17,$F16,$F17)</f>
        <v>España</v>
      </c>
      <c r="P16">
        <f>VLOOKUP(O16,$F$16:$M$25,8,FALSE)</f>
        <v>0</v>
      </c>
      <c r="S16" t="str">
        <f>IF($P16&gt;=$P18,$O16,$O18)</f>
        <v>España</v>
      </c>
      <c r="T16">
        <f>VLOOKUP(S16,$O$16:$P$25,2,FALSE)</f>
        <v>0</v>
      </c>
      <c r="W16" t="str">
        <f>IF($T16&gt;=$T19,$S16,$S19)</f>
        <v>España</v>
      </c>
      <c r="X16">
        <f>VLOOKUP(W16,$S$16:$T$25,2,FALSE)</f>
        <v>0</v>
      </c>
      <c r="AA16" t="str">
        <f>W16</f>
        <v>España</v>
      </c>
      <c r="AB16">
        <f>VLOOKUP(AA16,W16:X25,2,FALSE)</f>
        <v>0</v>
      </c>
      <c r="AE16" t="str">
        <f>AA16</f>
        <v>España</v>
      </c>
      <c r="AF16">
        <f>VLOOKUP(AE16,AA16:AB25,2,FALSE)</f>
        <v>0</v>
      </c>
      <c r="AI16" t="str">
        <f>AE16</f>
        <v>España</v>
      </c>
      <c r="AJ16">
        <f>VLOOKUP(AI16,AE16:AF25,2,FALSE)</f>
        <v>0</v>
      </c>
    </row>
    <row r="17" spans="6:37">
      <c r="F17" t="str">
        <f>N2</f>
        <v>Suiza</v>
      </c>
      <c r="G17">
        <f t="shared" ref="G17:M17" si="29">N10</f>
        <v>0</v>
      </c>
      <c r="H17">
        <f t="shared" si="29"/>
        <v>0</v>
      </c>
      <c r="I17">
        <f t="shared" si="29"/>
        <v>0</v>
      </c>
      <c r="J17">
        <f t="shared" si="29"/>
        <v>0</v>
      </c>
      <c r="K17">
        <f t="shared" si="29"/>
        <v>0</v>
      </c>
      <c r="L17">
        <f t="shared" si="29"/>
        <v>0</v>
      </c>
      <c r="M17">
        <f t="shared" si="29"/>
        <v>0</v>
      </c>
      <c r="O17" t="str">
        <f>IF($M17&lt;=$M16,$F17,$F16)</f>
        <v>Suiza</v>
      </c>
      <c r="P17">
        <f>VLOOKUP(O17,$F$16:$M$25,8,FALSE)</f>
        <v>0</v>
      </c>
      <c r="S17" t="str">
        <f>O17</f>
        <v>Suiza</v>
      </c>
      <c r="T17">
        <f>VLOOKUP(S17,$O$16:$P$25,2,FALSE)</f>
        <v>0</v>
      </c>
      <c r="W17" t="str">
        <f>S17</f>
        <v>Suiza</v>
      </c>
      <c r="X17">
        <f>VLOOKUP(W17,$S$16:$T$25,2,FALSE)</f>
        <v>0</v>
      </c>
      <c r="AA17" t="str">
        <f>IF(X17&gt;=X18,W17,W18)</f>
        <v>Suiza</v>
      </c>
      <c r="AB17">
        <f>VLOOKUP(AA17,W16:X25,2,FALSE)</f>
        <v>0</v>
      </c>
      <c r="AE17" t="str">
        <f>IF(AB17&gt;=AB19,AA17,AA19)</f>
        <v>Suiza</v>
      </c>
      <c r="AF17">
        <f>VLOOKUP(AE17,AA16:AB25,2,FALSE)</f>
        <v>0</v>
      </c>
      <c r="AI17" t="str">
        <f>AE17</f>
        <v>Suiza</v>
      </c>
      <c r="AJ17">
        <f>VLOOKUP(AI17,AE16:AF25,2,FALSE)</f>
        <v>0</v>
      </c>
    </row>
    <row r="18" spans="6:37">
      <c r="F18" t="str">
        <f>U2</f>
        <v>Honduras</v>
      </c>
      <c r="G18">
        <f t="shared" ref="G18:M18" si="30">U10</f>
        <v>0</v>
      </c>
      <c r="H18">
        <f t="shared" si="30"/>
        <v>0</v>
      </c>
      <c r="I18">
        <f t="shared" si="30"/>
        <v>0</v>
      </c>
      <c r="J18">
        <f t="shared" si="30"/>
        <v>0</v>
      </c>
      <c r="K18">
        <f t="shared" si="30"/>
        <v>0</v>
      </c>
      <c r="L18">
        <f t="shared" si="30"/>
        <v>0</v>
      </c>
      <c r="M18">
        <f t="shared" si="30"/>
        <v>0</v>
      </c>
      <c r="O18" t="str">
        <f>F18</f>
        <v>Honduras</v>
      </c>
      <c r="P18">
        <f>VLOOKUP(O18,$F$16:$M$25,8,FALSE)</f>
        <v>0</v>
      </c>
      <c r="S18" t="str">
        <f>IF($P18&lt;=$P16,$O18,$O16)</f>
        <v>Honduras</v>
      </c>
      <c r="T18">
        <f>VLOOKUP(S18,$O$16:$P$25,2,FALSE)</f>
        <v>0</v>
      </c>
      <c r="W18" t="str">
        <f>S18</f>
        <v>Honduras</v>
      </c>
      <c r="X18">
        <f>VLOOKUP(W18,$S$16:$T$25,2,FALSE)</f>
        <v>0</v>
      </c>
      <c r="AA18" t="str">
        <f>IF(X18&lt;=X17,W18,W17)</f>
        <v>Honduras</v>
      </c>
      <c r="AB18">
        <f>VLOOKUP(AA18,W16:X25,2,FALSE)</f>
        <v>0</v>
      </c>
      <c r="AE18" t="str">
        <f>AA18</f>
        <v>Honduras</v>
      </c>
      <c r="AF18">
        <f>VLOOKUP(AE18,AA16:AB25,2,FALSE)</f>
        <v>0</v>
      </c>
      <c r="AI18" t="str">
        <f>IF(AF18&gt;=AF19,AE18,AE19)</f>
        <v>Honduras</v>
      </c>
      <c r="AJ18">
        <f>VLOOKUP(AI18,AE16:AF25,2,FALSE)</f>
        <v>0</v>
      </c>
    </row>
    <row r="19" spans="6:37">
      <c r="F19" t="str">
        <f>AB2</f>
        <v>Chile</v>
      </c>
      <c r="G19">
        <f t="shared" ref="G19:M19" si="31">AB10</f>
        <v>0</v>
      </c>
      <c r="H19">
        <f t="shared" si="31"/>
        <v>0</v>
      </c>
      <c r="I19">
        <f t="shared" si="31"/>
        <v>0</v>
      </c>
      <c r="J19">
        <f t="shared" si="31"/>
        <v>0</v>
      </c>
      <c r="K19">
        <f t="shared" si="31"/>
        <v>0</v>
      </c>
      <c r="L19">
        <f t="shared" si="31"/>
        <v>0</v>
      </c>
      <c r="M19">
        <f t="shared" si="31"/>
        <v>0</v>
      </c>
      <c r="O19" t="str">
        <f>F19</f>
        <v>Chile</v>
      </c>
      <c r="P19">
        <f>VLOOKUP(O19,$F$16:$M$25,8,FALSE)</f>
        <v>0</v>
      </c>
      <c r="S19" t="str">
        <f>O19</f>
        <v>Chile</v>
      </c>
      <c r="T19">
        <f>VLOOKUP(S19,$O$16:$P$25,2,FALSE)</f>
        <v>0</v>
      </c>
      <c r="W19" t="str">
        <f>IF($T19&lt;=$T16,$S19,$S16)</f>
        <v>Chile</v>
      </c>
      <c r="X19">
        <f>VLOOKUP(W19,$S$16:$T$25,2,FALSE)</f>
        <v>0</v>
      </c>
      <c r="AA19" t="str">
        <f>W19</f>
        <v>Chile</v>
      </c>
      <c r="AB19">
        <f>VLOOKUP(AA19,W16:X25,2,FALSE)</f>
        <v>0</v>
      </c>
      <c r="AE19" t="str">
        <f>IF(AB19&lt;=AB17,AA19,AA17)</f>
        <v>Chile</v>
      </c>
      <c r="AF19">
        <f>VLOOKUP(AE19,AA16:AB25,2,FALSE)</f>
        <v>0</v>
      </c>
      <c r="AI19" t="str">
        <f>IF(AF19&lt;=AF18,AE19,AE18)</f>
        <v>Chile</v>
      </c>
      <c r="AJ19">
        <f>VLOOKUP(AI19,AE16:AF25,2,FALSE)</f>
        <v>0</v>
      </c>
    </row>
    <row r="28" spans="6:37">
      <c r="F28" t="str">
        <f>AI16</f>
        <v>España</v>
      </c>
      <c r="J28">
        <f>AJ16</f>
        <v>0</v>
      </c>
      <c r="K28">
        <f>VLOOKUP(AI16,$F$16:$M$25,6,FALSE)</f>
        <v>0</v>
      </c>
      <c r="L28">
        <f>VLOOKUP(AI16,$F$16:$M$25,7,FALSE)</f>
        <v>0</v>
      </c>
      <c r="M28">
        <f>K28-L28</f>
        <v>0</v>
      </c>
      <c r="O28" t="str">
        <f>IF(AND($J28=$J29,$M29&gt;$M28),$F29,$F28)</f>
        <v>España</v>
      </c>
      <c r="P28">
        <f>VLOOKUP(O28,$F$28:$M$37,5,FALSE)</f>
        <v>0</v>
      </c>
      <c r="Q28">
        <f>VLOOKUP(O28,$F$28:$M$37,8,FALSE)</f>
        <v>0</v>
      </c>
      <c r="S28" t="str">
        <f>IF(AND(P28=P30,Q30&gt;Q28),O30,O28)</f>
        <v>España</v>
      </c>
      <c r="T28">
        <f>VLOOKUP(S28,$O$28:$Q$37,2,FALSE)</f>
        <v>0</v>
      </c>
      <c r="U28">
        <f>VLOOKUP(S28,$O$28:$Q$37,3,FALSE)</f>
        <v>0</v>
      </c>
      <c r="W28" t="str">
        <f>IF(AND(T28=T31,U31&gt;U28),S31,S28)</f>
        <v>España</v>
      </c>
      <c r="X28">
        <f>VLOOKUP(W28,$S$28:$U$37,2,FALSE)</f>
        <v>0</v>
      </c>
      <c r="Y28">
        <f>VLOOKUP(W28,$S$28:$U$37,3,FALSE)</f>
        <v>0</v>
      </c>
      <c r="AA28" t="str">
        <f>W28</f>
        <v>España</v>
      </c>
      <c r="AB28">
        <f>VLOOKUP(AA28,W28:Y37,2,FALSE)</f>
        <v>0</v>
      </c>
      <c r="AC28">
        <f>VLOOKUP(AA28,W28:Y37,3,FALSE)</f>
        <v>0</v>
      </c>
      <c r="AE28" t="str">
        <f>AA28</f>
        <v>España</v>
      </c>
      <c r="AF28">
        <f>VLOOKUP(AE28,AA28:AC37,2,FALSE)</f>
        <v>0</v>
      </c>
      <c r="AG28">
        <f>VLOOKUP(AE28,AA28:AC37,3,FALSE)</f>
        <v>0</v>
      </c>
      <c r="AI28" t="str">
        <f>AE28</f>
        <v>España</v>
      </c>
      <c r="AJ28">
        <f>VLOOKUP(AI28,AE28:AG37,2,FALSE)</f>
        <v>0</v>
      </c>
      <c r="AK28">
        <f>VLOOKUP(AI28,AE28:AG37,3,FALSE)</f>
        <v>0</v>
      </c>
    </row>
    <row r="29" spans="6:37">
      <c r="F29" t="str">
        <f>AI17</f>
        <v>Suiza</v>
      </c>
      <c r="J29">
        <f>AJ17</f>
        <v>0</v>
      </c>
      <c r="K29">
        <f>VLOOKUP(AI17,$F$16:$M$25,6,FALSE)</f>
        <v>0</v>
      </c>
      <c r="L29">
        <f>VLOOKUP(AI17,$F$16:$M$25,7,FALSE)</f>
        <v>0</v>
      </c>
      <c r="M29">
        <f>K29-L29</f>
        <v>0</v>
      </c>
      <c r="O29" t="str">
        <f>IF(AND($J28=$J29,$M29&gt;$M28),$F28,$F29)</f>
        <v>Suiza</v>
      </c>
      <c r="P29">
        <f>VLOOKUP(O29,$F$28:$M$37,5,FALSE)</f>
        <v>0</v>
      </c>
      <c r="Q29">
        <f>VLOOKUP(O29,$F$28:$M$37,8,FALSE)</f>
        <v>0</v>
      </c>
      <c r="S29" t="str">
        <f>O29</f>
        <v>Suiza</v>
      </c>
      <c r="T29">
        <f>VLOOKUP(S29,$O$28:$Q$37,2,FALSE)</f>
        <v>0</v>
      </c>
      <c r="U29">
        <f>VLOOKUP(S29,$O$28:$Q$37,3,FALSE)</f>
        <v>0</v>
      </c>
      <c r="W29" t="str">
        <f>S29</f>
        <v>Suiza</v>
      </c>
      <c r="X29">
        <f>VLOOKUP(W29,$S$28:$U$37,2,FALSE)</f>
        <v>0</v>
      </c>
      <c r="Y29">
        <f>VLOOKUP(W29,$S$28:$U$37,3,FALSE)</f>
        <v>0</v>
      </c>
      <c r="AA29" t="str">
        <f>IF(AND(X29=X30,Y30&gt;Y29),W30,W29)</f>
        <v>Suiza</v>
      </c>
      <c r="AB29">
        <f>VLOOKUP(AA29,W28:Y37,2,FALSE)</f>
        <v>0</v>
      </c>
      <c r="AC29">
        <f>VLOOKUP(AA29,W28:Y37,3,FALSE)</f>
        <v>0</v>
      </c>
      <c r="AE29" t="str">
        <f>IF(AND(AB29=AB31,AC31&gt;AC29),AA31,AA29)</f>
        <v>Suiza</v>
      </c>
      <c r="AF29">
        <f>VLOOKUP(AE29,AA28:AC37,2,FALSE)</f>
        <v>0</v>
      </c>
      <c r="AG29">
        <f>VLOOKUP(AE29,AA28:AC37,3,FALSE)</f>
        <v>0</v>
      </c>
      <c r="AI29" t="str">
        <f>AE29</f>
        <v>Suiza</v>
      </c>
      <c r="AJ29">
        <f>VLOOKUP(AI29,AE28:AG37,2,FALSE)</f>
        <v>0</v>
      </c>
      <c r="AK29">
        <f>VLOOKUP(AI29,AE28:AG37,3,FALSE)</f>
        <v>0</v>
      </c>
    </row>
    <row r="30" spans="6:37">
      <c r="F30" t="str">
        <f>AI18</f>
        <v>Honduras</v>
      </c>
      <c r="J30">
        <f>AJ18</f>
        <v>0</v>
      </c>
      <c r="K30">
        <f>VLOOKUP(AI18,$F$16:$M$25,6,FALSE)</f>
        <v>0</v>
      </c>
      <c r="L30">
        <f>VLOOKUP(AI18,$F$16:$M$25,7,FALSE)</f>
        <v>0</v>
      </c>
      <c r="M30">
        <f>K30-L30</f>
        <v>0</v>
      </c>
      <c r="O30" t="str">
        <f>F30</f>
        <v>Honduras</v>
      </c>
      <c r="P30">
        <f>VLOOKUP(O30,$F$28:$M$37,5,FALSE)</f>
        <v>0</v>
      </c>
      <c r="Q30">
        <f>VLOOKUP(O30,$F$28:$M$37,8,FALSE)</f>
        <v>0</v>
      </c>
      <c r="S30" t="str">
        <f>IF(AND($P28=P30,Q30&gt;Q28),O28,O30)</f>
        <v>Honduras</v>
      </c>
      <c r="T30">
        <f>VLOOKUP(S30,$O$28:$Q$37,2,FALSE)</f>
        <v>0</v>
      </c>
      <c r="U30">
        <f>VLOOKUP(S30,$O$28:$Q$37,3,FALSE)</f>
        <v>0</v>
      </c>
      <c r="W30" t="str">
        <f>S30</f>
        <v>Honduras</v>
      </c>
      <c r="X30">
        <f>VLOOKUP(W30,$S$28:$U$37,2,FALSE)</f>
        <v>0</v>
      </c>
      <c r="Y30">
        <f>VLOOKUP(W30,$S$28:$U$37,3,FALSE)</f>
        <v>0</v>
      </c>
      <c r="AA30" t="str">
        <f>IF(AND(X29=X30,Y30&gt;Y29),W29,W30)</f>
        <v>Honduras</v>
      </c>
      <c r="AB30">
        <f>VLOOKUP(AA30,W28:Y37,2,FALSE)</f>
        <v>0</v>
      </c>
      <c r="AC30">
        <f>VLOOKUP(AA30,W28:Y37,3,FALSE)</f>
        <v>0</v>
      </c>
      <c r="AE30" t="str">
        <f>AA30</f>
        <v>Honduras</v>
      </c>
      <c r="AF30">
        <f>VLOOKUP(AE30,AA28:AC37,2,FALSE)</f>
        <v>0</v>
      </c>
      <c r="AG30">
        <f>VLOOKUP(AE30,AA28:AC37,3,FALSE)</f>
        <v>0</v>
      </c>
      <c r="AI30" t="str">
        <f>IF(AND(AF30=AF31,AG31&gt;AG30),AE31,AE30)</f>
        <v>Honduras</v>
      </c>
      <c r="AJ30">
        <f>VLOOKUP(AI30,AE28:AG37,2,FALSE)</f>
        <v>0</v>
      </c>
      <c r="AK30">
        <f>VLOOKUP(AI30,AE28:AG37,3,FALSE)</f>
        <v>0</v>
      </c>
    </row>
    <row r="31" spans="6:37">
      <c r="F31" t="str">
        <f>AI19</f>
        <v>Chile</v>
      </c>
      <c r="J31">
        <f>AJ19</f>
        <v>0</v>
      </c>
      <c r="K31">
        <f>VLOOKUP(AI19,$F$16:$M$25,6,FALSE)</f>
        <v>0</v>
      </c>
      <c r="L31">
        <f>VLOOKUP(AI19,$F$16:$M$25,7,FALSE)</f>
        <v>0</v>
      </c>
      <c r="M31">
        <f>K31-L31</f>
        <v>0</v>
      </c>
      <c r="O31" t="str">
        <f>F31</f>
        <v>Chile</v>
      </c>
      <c r="P31">
        <f>VLOOKUP(O31,$F$28:$M$37,5,FALSE)</f>
        <v>0</v>
      </c>
      <c r="Q31">
        <f>VLOOKUP(O31,$F$28:$M$37,8,FALSE)</f>
        <v>0</v>
      </c>
      <c r="S31" t="str">
        <f>O31</f>
        <v>Chile</v>
      </c>
      <c r="T31">
        <f>VLOOKUP(S31,$O$28:$Q$37,2,FALSE)</f>
        <v>0</v>
      </c>
      <c r="U31">
        <f>VLOOKUP(S31,$O$28:$Q$37,3,FALSE)</f>
        <v>0</v>
      </c>
      <c r="W31" t="str">
        <f>IF(AND(T28=T31,U31&gt;U28),S28,S31)</f>
        <v>Chile</v>
      </c>
      <c r="X31">
        <f>VLOOKUP(W31,$S$28:$U$37,2,FALSE)</f>
        <v>0</v>
      </c>
      <c r="Y31">
        <f>VLOOKUP(W31,$S$28:$U$37,3,FALSE)</f>
        <v>0</v>
      </c>
      <c r="AA31" t="str">
        <f>W31</f>
        <v>Chile</v>
      </c>
      <c r="AB31">
        <f>VLOOKUP(AA31,W28:Y37,2,FALSE)</f>
        <v>0</v>
      </c>
      <c r="AC31">
        <f>VLOOKUP(AA31,W28:Y37,3,FALSE)</f>
        <v>0</v>
      </c>
      <c r="AE31" t="str">
        <f>IF(AND(AB29=AB31,AC31&gt;AC29),AA29,AA31)</f>
        <v>Chile</v>
      </c>
      <c r="AF31">
        <f>VLOOKUP(AE31,AA28:AC37,2,FALSE)</f>
        <v>0</v>
      </c>
      <c r="AG31">
        <f>VLOOKUP(AE31,AA28:AC37,3,FALSE)</f>
        <v>0</v>
      </c>
      <c r="AI31" t="str">
        <f>IF(AND(AF30=AF31,AG31&gt;AG30),AE30,AE31)</f>
        <v>Chile</v>
      </c>
      <c r="AJ31">
        <f>VLOOKUP(AI31,AE28:AG37,2,FALSE)</f>
        <v>0</v>
      </c>
      <c r="AK31">
        <f>VLOOKUP(AI31,AE28:AG37,3,FALSE)</f>
        <v>0</v>
      </c>
    </row>
    <row r="40" spans="6:38">
      <c r="F40" t="str">
        <f>AI28</f>
        <v>España</v>
      </c>
      <c r="J40">
        <f>VLOOKUP(F40,$F$16:$M$25,8,FALSE)</f>
        <v>0</v>
      </c>
      <c r="K40">
        <f>VLOOKUP(F40,$F$16:$M$25,6,FALSE)</f>
        <v>0</v>
      </c>
      <c r="L40">
        <f>VLOOKUP(F40,$F$16:$M$25,7,FALSE)</f>
        <v>0</v>
      </c>
      <c r="M40">
        <f>K40-L40</f>
        <v>0</v>
      </c>
      <c r="O40" t="str">
        <f>IF(AND(J40=J41,M40=M41,K41&gt;K40),F41,F40)</f>
        <v>España</v>
      </c>
      <c r="P40">
        <f>VLOOKUP(O40,$F$40:$M$49,5,FALSE)</f>
        <v>0</v>
      </c>
      <c r="Q40">
        <f>VLOOKUP(O40,$F$40:$M$49,8,FALSE)</f>
        <v>0</v>
      </c>
      <c r="R40">
        <f>VLOOKUP(O40,$F$40:$M$49,6,FALSE)</f>
        <v>0</v>
      </c>
      <c r="S40" t="str">
        <f>IF(AND(P40=P42,Q40=Q42,R42&gt;R40),O42,O40)</f>
        <v>España</v>
      </c>
      <c r="T40">
        <f>VLOOKUP(S40,$O$40:$R$49,2,FALSE)</f>
        <v>0</v>
      </c>
      <c r="U40">
        <f>VLOOKUP(S40,$O$40:$R$49,3,FALSE)</f>
        <v>0</v>
      </c>
      <c r="V40">
        <f>VLOOKUP(S40,$O$40:$R$49,4,FALSE)</f>
        <v>0</v>
      </c>
      <c r="W40" t="str">
        <f>IF(AND(T40=T43,U40=U43,V43&gt;V40),S43,S40)</f>
        <v>España</v>
      </c>
      <c r="X40">
        <f>VLOOKUP(W40,$S$40:$V$49,2,FALSE)</f>
        <v>0</v>
      </c>
      <c r="Y40">
        <f>VLOOKUP(W40,$S$40:$V$49,3,FALSE)</f>
        <v>0</v>
      </c>
      <c r="Z40">
        <f>VLOOKUP(W40,$S$40:$V$49,4,FALSE)</f>
        <v>0</v>
      </c>
      <c r="AA40" t="str">
        <f>W40</f>
        <v>España</v>
      </c>
      <c r="AB40">
        <f>VLOOKUP(AA40,W40:Z49,2,FALSE)</f>
        <v>0</v>
      </c>
      <c r="AC40">
        <f>VLOOKUP(AA40,W40:Z49,3,FALSE)</f>
        <v>0</v>
      </c>
      <c r="AD40">
        <f>VLOOKUP(AA40,W40:Z49,4,FALSE)</f>
        <v>0</v>
      </c>
      <c r="AE40" t="str">
        <f>AA40</f>
        <v>España</v>
      </c>
      <c r="AF40">
        <f>VLOOKUP(AE40,AA40:AD49,2,FALSE)</f>
        <v>0</v>
      </c>
      <c r="AG40">
        <f>VLOOKUP(AE40,AA40:AD49,3,FALSE)</f>
        <v>0</v>
      </c>
      <c r="AH40">
        <f>VLOOKUP(AE40,AA40:AD49,4,FALSE)</f>
        <v>0</v>
      </c>
      <c r="AI40" t="str">
        <f>AE40</f>
        <v>España</v>
      </c>
      <c r="AJ40">
        <f>VLOOKUP(AI40,AE40:AH49,2,FALSE)</f>
        <v>0</v>
      </c>
      <c r="AK40">
        <f>VLOOKUP(AI40,AE40:AH49,3,FALSE)</f>
        <v>0</v>
      </c>
      <c r="AL40">
        <f>VLOOKUP(AI40,AE40:AH49,4,FALSE)</f>
        <v>0</v>
      </c>
    </row>
    <row r="41" spans="6:38">
      <c r="F41" t="str">
        <f>AI29</f>
        <v>Suiza</v>
      </c>
      <c r="J41">
        <f>VLOOKUP(F41,$F$16:$M$25,8,FALSE)</f>
        <v>0</v>
      </c>
      <c r="K41">
        <f>VLOOKUP(F41,$F$16:$M$25,6,FALSE)</f>
        <v>0</v>
      </c>
      <c r="L41">
        <f>VLOOKUP(F41,$F$16:$M$25,7,FALSE)</f>
        <v>0</v>
      </c>
      <c r="M41">
        <f>K41-L41</f>
        <v>0</v>
      </c>
      <c r="O41" t="str">
        <f>IF(AND(J40=J41,M40=M41,K41&gt;K40),F40,F41)</f>
        <v>Suiza</v>
      </c>
      <c r="P41">
        <f>VLOOKUP(O41,$F$40:$M$49,5,FALSE)</f>
        <v>0</v>
      </c>
      <c r="Q41">
        <f>VLOOKUP(O41,$F$40:$M$49,8,FALSE)</f>
        <v>0</v>
      </c>
      <c r="R41">
        <f>VLOOKUP(O41,$F$40:$M$49,6,FALSE)</f>
        <v>0</v>
      </c>
      <c r="S41" t="str">
        <f>O41</f>
        <v>Suiza</v>
      </c>
      <c r="T41">
        <f>VLOOKUP(S41,$O$40:$R$49,2,FALSE)</f>
        <v>0</v>
      </c>
      <c r="U41">
        <f>VLOOKUP(S41,$O$40:$R$49,3,FALSE)</f>
        <v>0</v>
      </c>
      <c r="V41">
        <f>VLOOKUP(S41,$O$40:$R$49,4,FALSE)</f>
        <v>0</v>
      </c>
      <c r="W41" t="str">
        <f>S41</f>
        <v>Suiza</v>
      </c>
      <c r="X41">
        <f>VLOOKUP(W41,$S$40:$V$49,2,FALSE)</f>
        <v>0</v>
      </c>
      <c r="Y41">
        <f>VLOOKUP(W41,$S$40:$V$49,3,FALSE)</f>
        <v>0</v>
      </c>
      <c r="Z41">
        <f>VLOOKUP(W41,$S$40:$V$49,4,FALSE)</f>
        <v>0</v>
      </c>
      <c r="AA41" t="str">
        <f>IF(AND(X41=X42,Y41=Y42,Z42&gt;Z41),W42,W41)</f>
        <v>Suiza</v>
      </c>
      <c r="AB41">
        <f>VLOOKUP(AA41,W40:Z49,2,FALSE)</f>
        <v>0</v>
      </c>
      <c r="AC41">
        <f>VLOOKUP(AA41,W40:Z49,3,FALSE)</f>
        <v>0</v>
      </c>
      <c r="AD41">
        <f>VLOOKUP(AA41,W40:Z49,4,FALSE)</f>
        <v>0</v>
      </c>
      <c r="AE41" t="str">
        <f>IF(AND(AB41=AB43,AC41=AC43,AD43&gt;AD41),AA43,AA41)</f>
        <v>Suiza</v>
      </c>
      <c r="AF41">
        <f>VLOOKUP(AE41,AA40:AD49,2,FALSE)</f>
        <v>0</v>
      </c>
      <c r="AG41">
        <f>VLOOKUP(AE41,AA40:AD49,3,FALSE)</f>
        <v>0</v>
      </c>
      <c r="AH41">
        <f>VLOOKUP(AE41,AA40:AD49,4,FALSE)</f>
        <v>0</v>
      </c>
      <c r="AI41" t="str">
        <f>AE41</f>
        <v>Suiza</v>
      </c>
      <c r="AJ41">
        <f>VLOOKUP(AI41,AE40:AH49,2,FALSE)</f>
        <v>0</v>
      </c>
      <c r="AK41">
        <f>VLOOKUP(AI41,AE40:AH49,3,FALSE)</f>
        <v>0</v>
      </c>
      <c r="AL41">
        <f>VLOOKUP(AI41,AE40:AH49,4,FALSE)</f>
        <v>0</v>
      </c>
    </row>
    <row r="42" spans="6:38">
      <c r="F42" t="str">
        <f>AI30</f>
        <v>Honduras</v>
      </c>
      <c r="J42">
        <f>VLOOKUP(F42,$F$16:$M$25,8,FALSE)</f>
        <v>0</v>
      </c>
      <c r="K42">
        <f>VLOOKUP(F42,$F$16:$M$25,6,FALSE)</f>
        <v>0</v>
      </c>
      <c r="L42">
        <f>VLOOKUP(F42,$F$16:$M$25,7,FALSE)</f>
        <v>0</v>
      </c>
      <c r="M42">
        <f>K42-L42</f>
        <v>0</v>
      </c>
      <c r="O42" t="str">
        <f>F42</f>
        <v>Honduras</v>
      </c>
      <c r="P42">
        <f>VLOOKUP(O42,$F$40:$M$49,5,FALSE)</f>
        <v>0</v>
      </c>
      <c r="Q42">
        <f>VLOOKUP(O42,$F$40:$M$49,8,FALSE)</f>
        <v>0</v>
      </c>
      <c r="R42">
        <f>VLOOKUP(O42,$F$40:$M$49,6,FALSE)</f>
        <v>0</v>
      </c>
      <c r="S42" t="str">
        <f>IF(AND(P40=P42,Q40=Q42,R42&gt;R40),O40,O42)</f>
        <v>Honduras</v>
      </c>
      <c r="T42">
        <f>VLOOKUP(S42,$O$40:$R$49,2,FALSE)</f>
        <v>0</v>
      </c>
      <c r="U42">
        <f>VLOOKUP(S42,$O$40:$R$49,3,FALSE)</f>
        <v>0</v>
      </c>
      <c r="V42">
        <f>VLOOKUP(S42,$O$40:$R$49,4,FALSE)</f>
        <v>0</v>
      </c>
      <c r="W42" t="str">
        <f>S42</f>
        <v>Honduras</v>
      </c>
      <c r="X42">
        <f>VLOOKUP(W42,$S$40:$V$49,2,FALSE)</f>
        <v>0</v>
      </c>
      <c r="Y42">
        <f>VLOOKUP(W42,$S$40:$V$49,3,FALSE)</f>
        <v>0</v>
      </c>
      <c r="Z42">
        <f>VLOOKUP(W42,$S$40:$V$49,4,FALSE)</f>
        <v>0</v>
      </c>
      <c r="AA42" t="str">
        <f>IF(AND(X41=X42,Y41=Y42,Z42&gt;Z41),W41,W42)</f>
        <v>Honduras</v>
      </c>
      <c r="AB42">
        <f>VLOOKUP(AA42,W40:Z49,2,FALSE)</f>
        <v>0</v>
      </c>
      <c r="AC42">
        <f>VLOOKUP(AA42,W40:Z49,3,FALSE)</f>
        <v>0</v>
      </c>
      <c r="AD42">
        <f>VLOOKUP(AA42,W40:Z49,4,FALSE)</f>
        <v>0</v>
      </c>
      <c r="AE42" t="str">
        <f>AA42</f>
        <v>Honduras</v>
      </c>
      <c r="AF42">
        <f>VLOOKUP(AE42,AA40:AD49,2,FALSE)</f>
        <v>0</v>
      </c>
      <c r="AG42">
        <f>VLOOKUP(AE42,AA40:AD49,3,FALSE)</f>
        <v>0</v>
      </c>
      <c r="AH42">
        <f>VLOOKUP(AE42,AA40:AD49,4,FALSE)</f>
        <v>0</v>
      </c>
      <c r="AI42" t="str">
        <f>IF(AND(AF42=AF43,AG42=AG43,AH43&gt;AH42),AE43,AE42)</f>
        <v>Honduras</v>
      </c>
      <c r="AJ42">
        <f>VLOOKUP(AI42,AE40:AH49,2,FALSE)</f>
        <v>0</v>
      </c>
      <c r="AK42">
        <f>VLOOKUP(AI42,AE40:AH49,3,FALSE)</f>
        <v>0</v>
      </c>
      <c r="AL42">
        <f>VLOOKUP(AI42,AE40:AH49,4,FALSE)</f>
        <v>0</v>
      </c>
    </row>
    <row r="43" spans="6:38">
      <c r="F43" t="str">
        <f>AI31</f>
        <v>Chile</v>
      </c>
      <c r="J43">
        <f>VLOOKUP(F43,$F$16:$M$25,8,FALSE)</f>
        <v>0</v>
      </c>
      <c r="K43">
        <f>VLOOKUP(F43,$F$16:$M$25,6,FALSE)</f>
        <v>0</v>
      </c>
      <c r="L43">
        <f>VLOOKUP(F43,$F$16:$M$25,7,FALSE)</f>
        <v>0</v>
      </c>
      <c r="M43">
        <f>K43-L43</f>
        <v>0</v>
      </c>
      <c r="O43" t="str">
        <f>F43</f>
        <v>Chile</v>
      </c>
      <c r="P43">
        <f>VLOOKUP(O43,$F$40:$M$49,5,FALSE)</f>
        <v>0</v>
      </c>
      <c r="Q43">
        <f>VLOOKUP(O43,$F$40:$M$49,8,FALSE)</f>
        <v>0</v>
      </c>
      <c r="R43">
        <f>VLOOKUP(O43,$F$40:$M$49,6,FALSE)</f>
        <v>0</v>
      </c>
      <c r="S43" t="str">
        <f>O43</f>
        <v>Chile</v>
      </c>
      <c r="T43">
        <f>VLOOKUP(S43,$O$40:$R$49,2,FALSE)</f>
        <v>0</v>
      </c>
      <c r="U43">
        <f>VLOOKUP(S43,$O$40:$R$49,3,FALSE)</f>
        <v>0</v>
      </c>
      <c r="V43">
        <f>VLOOKUP(S43,$O$40:$R$49,4,FALSE)</f>
        <v>0</v>
      </c>
      <c r="W43" t="str">
        <f>IF(AND(T40=T43,U40=U43,V43&gt;V40),S40,S43)</f>
        <v>Chile</v>
      </c>
      <c r="X43">
        <f>VLOOKUP(W43,$S$40:$V$49,2,FALSE)</f>
        <v>0</v>
      </c>
      <c r="Y43">
        <f>VLOOKUP(W43,$S$40:$V$49,3,FALSE)</f>
        <v>0</v>
      </c>
      <c r="Z43">
        <f>VLOOKUP(W43,$S$40:$V$49,4,FALSE)</f>
        <v>0</v>
      </c>
      <c r="AA43" t="str">
        <f>W43</f>
        <v>Chile</v>
      </c>
      <c r="AB43">
        <f>VLOOKUP(AA43,W40:Z49,2,FALSE)</f>
        <v>0</v>
      </c>
      <c r="AC43">
        <f>VLOOKUP(AA43,W40:Z49,3,FALSE)</f>
        <v>0</v>
      </c>
      <c r="AD43">
        <f>VLOOKUP(AA43,W40:Z49,4,FALSE)</f>
        <v>0</v>
      </c>
      <c r="AE43" t="str">
        <f>IF(AND(AB41=AB43,AC41=AC43,AD43&gt;AD41),AA41,AA43)</f>
        <v>Chile</v>
      </c>
      <c r="AF43">
        <f>VLOOKUP(AE43,AA40:AD49,2,FALSE)</f>
        <v>0</v>
      </c>
      <c r="AG43">
        <f>VLOOKUP(AE43,AA40:AD49,3,FALSE)</f>
        <v>0</v>
      </c>
      <c r="AH43">
        <f>VLOOKUP(AE43,AA40:AD49,4,FALSE)</f>
        <v>0</v>
      </c>
      <c r="AI43" t="str">
        <f>IF(AND(AF42=AF43,AG42=AG43,AH43&gt;AH42),AE42,AE43)</f>
        <v>Chile</v>
      </c>
      <c r="AJ43">
        <f>VLOOKUP(AI43,AE40:AH49,2,FALSE)</f>
        <v>0</v>
      </c>
      <c r="AK43">
        <f>VLOOKUP(AI43,AE40:AH49,3,FALSE)</f>
        <v>0</v>
      </c>
      <c r="AL43">
        <f>VLOOKUP(AI43,AE40:AH49,4,FALSE)</f>
        <v>0</v>
      </c>
    </row>
    <row r="51" spans="6:13">
      <c r="F51" t="s">
        <v>41</v>
      </c>
    </row>
    <row r="52" spans="6:13">
      <c r="F52" t="str">
        <f>AI40</f>
        <v>España</v>
      </c>
      <c r="G52">
        <f>VLOOKUP(F52,$F$16:$M$25,2,FALSE)</f>
        <v>0</v>
      </c>
      <c r="H52">
        <f>VLOOKUP(F52,$F$16:$M$25,3,FALSE)</f>
        <v>0</v>
      </c>
      <c r="I52">
        <f>VLOOKUP(F52,$F$16:$M$25,4,FALSE)</f>
        <v>0</v>
      </c>
      <c r="J52">
        <f>VLOOKUP(F52,$F$16:$M$25,5,FALSE)</f>
        <v>0</v>
      </c>
      <c r="K52">
        <f>VLOOKUP(F52,$F$16:$M$25,6,FALSE)</f>
        <v>0</v>
      </c>
      <c r="L52">
        <f>VLOOKUP(F52,$F$16:$M$25,7,FALSE)</f>
        <v>0</v>
      </c>
      <c r="M52">
        <f>VLOOKUP(F52,$F$16:$M$25,8,FALSE)</f>
        <v>0</v>
      </c>
    </row>
    <row r="53" spans="6:13">
      <c r="F53" t="str">
        <f>AI41</f>
        <v>Suiza</v>
      </c>
      <c r="G53">
        <f>VLOOKUP(F53,$F$16:$M$25,2,FALSE)</f>
        <v>0</v>
      </c>
      <c r="H53">
        <f>VLOOKUP(F53,$F$16:$M$25,3,FALSE)</f>
        <v>0</v>
      </c>
      <c r="I53">
        <f>VLOOKUP(F53,$F$16:$M$25,4,FALSE)</f>
        <v>0</v>
      </c>
      <c r="J53">
        <f>VLOOKUP(F53,$F$16:$M$25,5,FALSE)</f>
        <v>0</v>
      </c>
      <c r="K53">
        <f>VLOOKUP(F53,$F$16:$M$25,6,FALSE)</f>
        <v>0</v>
      </c>
      <c r="L53">
        <f>VLOOKUP(F53,$F$16:$M$25,7,FALSE)</f>
        <v>0</v>
      </c>
      <c r="M53">
        <f>VLOOKUP(F53,$F$16:$M$25,8,FALSE)</f>
        <v>0</v>
      </c>
    </row>
    <row r="54" spans="6:13">
      <c r="F54" t="str">
        <f>AI42</f>
        <v>Honduras</v>
      </c>
      <c r="G54">
        <f>VLOOKUP(F54,$F$16:$M$25,2,FALSE)</f>
        <v>0</v>
      </c>
      <c r="H54">
        <f>VLOOKUP(F54,$F$16:$M$25,3,FALSE)</f>
        <v>0</v>
      </c>
      <c r="I54">
        <f>VLOOKUP(F54,$F$16:$M$25,4,FALSE)</f>
        <v>0</v>
      </c>
      <c r="J54">
        <f>VLOOKUP(F54,$F$16:$M$25,5,FALSE)</f>
        <v>0</v>
      </c>
      <c r="K54">
        <f>VLOOKUP(F54,$F$16:$M$25,6,FALSE)</f>
        <v>0</v>
      </c>
      <c r="L54">
        <f>VLOOKUP(F54,$F$16:$M$25,7,FALSE)</f>
        <v>0</v>
      </c>
      <c r="M54">
        <f>VLOOKUP(F54,$F$16:$M$25,8,FALSE)</f>
        <v>0</v>
      </c>
    </row>
    <row r="55" spans="6:13">
      <c r="F55" t="str">
        <f>AI43</f>
        <v>Chile</v>
      </c>
      <c r="G55">
        <f>VLOOKUP(F55,$F$16:$M$25,2,FALSE)</f>
        <v>0</v>
      </c>
      <c r="H55">
        <f>VLOOKUP(F55,$F$16:$M$25,3,FALSE)</f>
        <v>0</v>
      </c>
      <c r="I55">
        <f>VLOOKUP(F55,$F$16:$M$25,4,FALSE)</f>
        <v>0</v>
      </c>
      <c r="J55">
        <f>VLOOKUP(F55,$F$16:$M$25,5,FALSE)</f>
        <v>0</v>
      </c>
      <c r="K55">
        <f>VLOOKUP(F55,$F$16:$M$25,6,FALSE)</f>
        <v>0</v>
      </c>
      <c r="L55">
        <f>VLOOKUP(F55,$F$16:$M$25,7,FALSE)</f>
        <v>0</v>
      </c>
      <c r="M55">
        <f>VLOOKUP(F55,$F$16:$M$25,8,FALSE)</f>
        <v>0</v>
      </c>
    </row>
  </sheetData>
  <sheetProtection sheet="1" objects="1" scenarios="1"/>
  <mergeCells count="1">
    <mergeCell ref="A2:E2"/>
  </mergeCells>
  <phoneticPr fontId="3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X29"/>
  <sheetViews>
    <sheetView showGridLines="0" showRowColHeaders="0" showOutlineSymbols="0" zoomScaleNormal="100" workbookViewId="0">
      <selection activeCell="D30" sqref="D30"/>
    </sheetView>
  </sheetViews>
  <sheetFormatPr baseColWidth="10" defaultRowHeight="12.75"/>
  <cols>
    <col min="1" max="1" width="2.7109375" style="4" customWidth="1"/>
    <col min="2" max="2" width="14.28515625" style="4" customWidth="1"/>
    <col min="3" max="3" width="3.28515625" style="4" customWidth="1"/>
    <col min="4" max="4" width="1.7109375" style="4" customWidth="1"/>
    <col min="5" max="5" width="3.42578125" style="4" customWidth="1"/>
    <col min="6" max="7" width="14.28515625" style="4" customWidth="1"/>
    <col min="8" max="16" width="3.7109375" style="4" customWidth="1"/>
    <col min="17" max="18" width="3.85546875" style="4" customWidth="1"/>
    <col min="19" max="19" width="4.7109375" style="4" customWidth="1"/>
    <col min="20" max="20" width="5.7109375" style="4" customWidth="1"/>
    <col min="21" max="22" width="7.7109375" style="4" customWidth="1"/>
    <col min="23" max="23" width="5.7109375" style="4" customWidth="1"/>
    <col min="24" max="24" width="7.7109375" style="4" customWidth="1"/>
    <col min="25" max="16384" width="11.42578125" style="4"/>
  </cols>
  <sheetData>
    <row r="1" spans="1:24" s="10" customFormat="1" ht="35.1" customHeight="1">
      <c r="A1" s="221" t="s">
        <v>122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103"/>
    </row>
    <row r="2" spans="1:24" s="10" customFormat="1" ht="35.1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47"/>
    </row>
    <row r="3" spans="1:24" ht="21" customHeight="1">
      <c r="I3" s="226" t="s">
        <v>144</v>
      </c>
      <c r="J3" s="226"/>
      <c r="K3" s="226"/>
      <c r="L3" s="226"/>
      <c r="M3" s="162" t="s">
        <v>13</v>
      </c>
      <c r="N3" s="225">
        <v>0.29166666666666669</v>
      </c>
      <c r="O3" s="225"/>
      <c r="V3" s="11"/>
    </row>
    <row r="4" spans="1:24" ht="12.75" customHeight="1">
      <c r="B4" s="220" t="s">
        <v>12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T4" s="223" t="s">
        <v>80</v>
      </c>
      <c r="U4" s="223"/>
      <c r="V4" s="223"/>
      <c r="W4" s="223"/>
    </row>
    <row r="5" spans="1:24" ht="12.75" customHeight="1">
      <c r="B5" s="14"/>
      <c r="C5" s="14"/>
      <c r="D5" s="14"/>
      <c r="E5" s="14"/>
      <c r="F5" s="14"/>
      <c r="G5" s="15" t="s">
        <v>27</v>
      </c>
      <c r="H5" s="224" t="s">
        <v>28</v>
      </c>
      <c r="I5" s="224"/>
      <c r="J5" s="222" t="s">
        <v>79</v>
      </c>
      <c r="K5" s="222"/>
      <c r="L5" s="222" t="s">
        <v>146</v>
      </c>
      <c r="M5" s="222"/>
      <c r="N5" s="222"/>
      <c r="O5" s="222"/>
      <c r="P5" s="222" t="s">
        <v>39</v>
      </c>
      <c r="Q5" s="222"/>
      <c r="T5" s="223"/>
      <c r="U5" s="223"/>
      <c r="V5" s="223"/>
      <c r="W5" s="223"/>
    </row>
    <row r="6" spans="1:24" ht="14.25" customHeight="1">
      <c r="A6" s="143" t="str">
        <f t="shared" ref="A6:A11" ca="1" si="0">IF(OR(P6="finalizado",P6="en juego",P6="hoy!"),"Ø","")</f>
        <v/>
      </c>
      <c r="B6" s="142" t="str">
        <f>IF(U7&lt;&gt;"",U7,"")</f>
        <v>Sudáfrica</v>
      </c>
      <c r="C6" s="148"/>
      <c r="D6" s="16" t="s">
        <v>13</v>
      </c>
      <c r="E6" s="148"/>
      <c r="F6" s="144" t="str">
        <f>IF(U9&lt;&gt;"",U9,"")</f>
        <v>México</v>
      </c>
      <c r="G6" s="102" t="s">
        <v>112</v>
      </c>
      <c r="H6" s="215">
        <v>40340</v>
      </c>
      <c r="I6" s="215"/>
      <c r="J6" s="216">
        <v>0.66666666666666663</v>
      </c>
      <c r="K6" s="216"/>
      <c r="L6" s="219">
        <f>IF(M3="-",(TEXT(H6,"dd/mm")&amp;" "&amp;TEXT(J6,"hh:mm"))-N3,(TEXT(H6,"dd/mm")&amp;" "&amp;TEXT(J6,"hh:mm"))+N3)</f>
        <v>40340.375</v>
      </c>
      <c r="M6" s="219"/>
      <c r="N6" s="219"/>
      <c r="O6" s="219"/>
      <c r="P6" s="214" t="str">
        <f t="shared" ref="P6:P11" ca="1" si="1">IF(OR(H6="",J6="",H6&lt;$U$24),"",IF(H6=$U$24,IF(AND(J6&lt;=$V$26,$V$26&lt;=(J6+0.08333333333)),"en juego",IF($V$26&lt;J6,"hoy!","finalizado")),IF($U$24&gt;H6,"finalizado","")))</f>
        <v/>
      </c>
      <c r="Q6" s="214"/>
      <c r="S6" s="14"/>
      <c r="V6" s="11"/>
      <c r="W6" s="14"/>
    </row>
    <row r="7" spans="1:24" ht="14.25" customHeight="1">
      <c r="A7" s="143" t="str">
        <f t="shared" ca="1" si="0"/>
        <v/>
      </c>
      <c r="B7" s="142" t="str">
        <f>IF(U11&lt;&gt;"",U11,"")</f>
        <v>Uruguay</v>
      </c>
      <c r="C7" s="148"/>
      <c r="D7" s="16" t="s">
        <v>13</v>
      </c>
      <c r="E7" s="148"/>
      <c r="F7" s="144" t="str">
        <f>IF(U13&lt;&gt;"",U13,"")</f>
        <v>Francia</v>
      </c>
      <c r="G7" s="102" t="s">
        <v>113</v>
      </c>
      <c r="H7" s="215">
        <v>40340</v>
      </c>
      <c r="I7" s="215"/>
      <c r="J7" s="216">
        <v>0.85416666666666663</v>
      </c>
      <c r="K7" s="216"/>
      <c r="L7" s="219">
        <f>IF(M3="-",(TEXT(H7,"dd/mm")&amp;" "&amp;TEXT(J7,"hh:mm"))-N3,(TEXT(H7,"dd/mm")&amp;" "&amp;TEXT(J7,"hh:mm"))+N3)</f>
        <v>40340.5625</v>
      </c>
      <c r="M7" s="219"/>
      <c r="N7" s="219"/>
      <c r="O7" s="219"/>
      <c r="P7" s="214" t="str">
        <f t="shared" ca="1" si="1"/>
        <v/>
      </c>
      <c r="Q7" s="214"/>
      <c r="R7" s="18"/>
      <c r="S7" s="138"/>
      <c r="T7" s="128"/>
      <c r="U7" s="218" t="s">
        <v>97</v>
      </c>
      <c r="V7" s="218"/>
      <c r="W7" s="128"/>
    </row>
    <row r="8" spans="1:24" ht="14.25" customHeight="1">
      <c r="A8" s="143" t="str">
        <f t="shared" ca="1" si="0"/>
        <v/>
      </c>
      <c r="B8" s="142" t="str">
        <f>IF(U7&lt;&gt;"",U7,"")</f>
        <v>Sudáfrica</v>
      </c>
      <c r="C8" s="148"/>
      <c r="D8" s="16" t="s">
        <v>13</v>
      </c>
      <c r="E8" s="148"/>
      <c r="F8" s="144" t="str">
        <f>IF(U11&lt;&gt;"",U11,"")</f>
        <v>Uruguay</v>
      </c>
      <c r="G8" s="102" t="s">
        <v>111</v>
      </c>
      <c r="H8" s="215">
        <v>40345</v>
      </c>
      <c r="I8" s="215"/>
      <c r="J8" s="216">
        <v>0.85416666666666663</v>
      </c>
      <c r="K8" s="216"/>
      <c r="L8" s="219">
        <f>IF(M3="-",(TEXT(H8,"dd/mm")&amp;" "&amp;TEXT(J8,"hh:mm"))-N3,(TEXT(H8,"dd/mm")&amp;" "&amp;TEXT(J8,"hh:mm"))+N3)</f>
        <v>40345.5625</v>
      </c>
      <c r="M8" s="219"/>
      <c r="N8" s="219"/>
      <c r="O8" s="219"/>
      <c r="P8" s="214" t="str">
        <f t="shared" ca="1" si="1"/>
        <v/>
      </c>
      <c r="Q8" s="214"/>
      <c r="R8" s="19"/>
      <c r="S8" s="139"/>
      <c r="T8" s="129"/>
      <c r="U8" s="53"/>
      <c r="V8" s="60"/>
      <c r="W8" s="137"/>
    </row>
    <row r="9" spans="1:24" ht="14.25" customHeight="1">
      <c r="A9" s="143" t="str">
        <f t="shared" ca="1" si="0"/>
        <v/>
      </c>
      <c r="B9" s="142" t="str">
        <f>IF(U13&lt;&gt;"",U13,"")</f>
        <v>Francia</v>
      </c>
      <c r="C9" s="148"/>
      <c r="D9" s="16" t="s">
        <v>13</v>
      </c>
      <c r="E9" s="148"/>
      <c r="F9" s="144" t="str">
        <f>IF(U9&lt;&gt;"",U9,"")</f>
        <v>México</v>
      </c>
      <c r="G9" s="102" t="s">
        <v>114</v>
      </c>
      <c r="H9" s="215">
        <v>40346</v>
      </c>
      <c r="I9" s="215"/>
      <c r="J9" s="216">
        <v>0.5625</v>
      </c>
      <c r="K9" s="216"/>
      <c r="L9" s="219">
        <f>IF(M3="-",(TEXT(H9,"dd/mm")&amp;" "&amp;TEXT(J9,"hh:mm"))-N3,(TEXT(H9,"dd/mm")&amp;" "&amp;TEXT(J9,"hh:mm"))+N3)</f>
        <v>40346.270833333336</v>
      </c>
      <c r="M9" s="219"/>
      <c r="N9" s="219"/>
      <c r="O9" s="219"/>
      <c r="P9" s="214" t="str">
        <f t="shared" ca="1" si="1"/>
        <v/>
      </c>
      <c r="Q9" s="214"/>
      <c r="S9" s="14"/>
      <c r="T9" s="128"/>
      <c r="U9" s="218" t="s">
        <v>119</v>
      </c>
      <c r="V9" s="218"/>
      <c r="W9" s="128"/>
    </row>
    <row r="10" spans="1:24" ht="14.25" customHeight="1">
      <c r="A10" s="143" t="str">
        <f t="shared" ca="1" si="0"/>
        <v/>
      </c>
      <c r="B10" s="142" t="str">
        <f>IF(U9&lt;&gt;"",U9,"")</f>
        <v>México</v>
      </c>
      <c r="C10" s="148"/>
      <c r="D10" s="16" t="s">
        <v>13</v>
      </c>
      <c r="E10" s="148"/>
      <c r="F10" s="144" t="str">
        <f>IF(U11&lt;&gt;"",U11,"")</f>
        <v>Uruguay</v>
      </c>
      <c r="G10" s="102" t="s">
        <v>115</v>
      </c>
      <c r="H10" s="215">
        <v>40351</v>
      </c>
      <c r="I10" s="215"/>
      <c r="J10" s="216">
        <v>0.66666666666666663</v>
      </c>
      <c r="K10" s="216"/>
      <c r="L10" s="219">
        <f>IF(M3="-",(TEXT(H10,"dd/mm")&amp;" "&amp;TEXT(J10,"hh:mm"))-N3,(TEXT(H10,"dd/mm")&amp;" "&amp;TEXT(J10,"hh:mm"))+N3)</f>
        <v>40351.375</v>
      </c>
      <c r="M10" s="219"/>
      <c r="N10" s="219"/>
      <c r="O10" s="219"/>
      <c r="P10" s="214" t="str">
        <f t="shared" ca="1" si="1"/>
        <v/>
      </c>
      <c r="Q10" s="214"/>
      <c r="S10" s="14"/>
      <c r="T10" s="129"/>
      <c r="U10" s="53"/>
      <c r="V10" s="60"/>
      <c r="W10" s="137"/>
    </row>
    <row r="11" spans="1:24" ht="14.25" customHeight="1">
      <c r="A11" s="143" t="str">
        <f t="shared" ca="1" si="0"/>
        <v/>
      </c>
      <c r="B11" s="142" t="str">
        <f>IF(U13&lt;&gt;"",U13,"")</f>
        <v>Francia</v>
      </c>
      <c r="C11" s="148"/>
      <c r="D11" s="16" t="s">
        <v>13</v>
      </c>
      <c r="E11" s="148"/>
      <c r="F11" s="144" t="str">
        <f>IF(U7&lt;&gt;"",U7,"")</f>
        <v>Sudáfrica</v>
      </c>
      <c r="G11" s="102" t="s">
        <v>116</v>
      </c>
      <c r="H11" s="215">
        <v>40351</v>
      </c>
      <c r="I11" s="215"/>
      <c r="J11" s="216">
        <v>0.66666666666666663</v>
      </c>
      <c r="K11" s="216"/>
      <c r="L11" s="219">
        <f>IF(M3="-",(TEXT(H11,"dd/mm")&amp;" "&amp;TEXT(J11,"hh:mm"))-N3,(TEXT(H11,"dd/mm")&amp;" "&amp;TEXT(J11,"hh:mm"))+N3)</f>
        <v>40351.375</v>
      </c>
      <c r="M11" s="219"/>
      <c r="N11" s="219"/>
      <c r="O11" s="219"/>
      <c r="P11" s="214" t="str">
        <f t="shared" ca="1" si="1"/>
        <v/>
      </c>
      <c r="Q11" s="214"/>
      <c r="S11" s="14"/>
      <c r="T11" s="128"/>
      <c r="U11" s="218" t="s">
        <v>102</v>
      </c>
      <c r="V11" s="218"/>
      <c r="W11" s="128"/>
    </row>
    <row r="12" spans="1:24" ht="14.25" customHeight="1">
      <c r="A12" s="14"/>
      <c r="B12" s="20"/>
      <c r="C12" s="21"/>
      <c r="D12" s="22"/>
      <c r="E12" s="21"/>
      <c r="F12" s="156"/>
      <c r="G12" s="155"/>
      <c r="H12" s="22"/>
      <c r="I12" s="24"/>
      <c r="J12" s="12"/>
      <c r="K12" s="25"/>
      <c r="L12" s="157"/>
      <c r="M12" s="157"/>
      <c r="N12" s="157"/>
      <c r="O12" s="157"/>
      <c r="P12" s="26"/>
      <c r="Q12" s="26"/>
      <c r="S12" s="14"/>
      <c r="T12" s="129"/>
      <c r="U12" s="53"/>
      <c r="V12" s="60"/>
      <c r="W12" s="137"/>
    </row>
    <row r="13" spans="1:24" ht="14.25" customHeight="1">
      <c r="B13" s="20"/>
      <c r="C13" s="21"/>
      <c r="D13" s="22"/>
      <c r="E13" s="21"/>
      <c r="F13" s="14"/>
      <c r="G13" s="23"/>
      <c r="H13" s="22"/>
      <c r="I13" s="22"/>
      <c r="J13" s="12"/>
      <c r="K13" s="27"/>
      <c r="L13" s="12"/>
      <c r="M13" s="12"/>
      <c r="N13" s="12"/>
      <c r="O13" s="12"/>
      <c r="P13" s="26"/>
      <c r="Q13" s="26"/>
      <c r="S13" s="14"/>
      <c r="T13" s="128"/>
      <c r="U13" s="218" t="s">
        <v>56</v>
      </c>
      <c r="V13" s="218"/>
      <c r="W13" s="128"/>
    </row>
    <row r="14" spans="1:24" ht="13.5" customHeight="1">
      <c r="B14" s="20"/>
      <c r="C14" s="21"/>
      <c r="D14" s="22"/>
      <c r="E14" s="21"/>
      <c r="F14" s="14"/>
      <c r="G14" s="23"/>
      <c r="H14" s="22"/>
      <c r="I14" s="22"/>
      <c r="J14" s="112"/>
      <c r="K14" s="12"/>
      <c r="L14" s="12"/>
      <c r="M14" s="12"/>
      <c r="N14" s="12"/>
      <c r="O14" s="12"/>
      <c r="P14" s="26"/>
      <c r="Q14" s="26"/>
      <c r="S14" s="14"/>
      <c r="U14" s="202"/>
      <c r="V14" s="203"/>
      <c r="W14" s="14"/>
    </row>
    <row r="15" spans="1:24">
      <c r="G15" s="220" t="s">
        <v>29</v>
      </c>
      <c r="H15" s="220"/>
      <c r="I15" s="220"/>
      <c r="J15" s="220"/>
      <c r="K15" s="220"/>
      <c r="L15" s="220"/>
      <c r="M15" s="220"/>
      <c r="N15" s="220"/>
      <c r="O15" s="220"/>
      <c r="P15" s="158"/>
      <c r="Q15" s="158"/>
      <c r="R15" s="158"/>
      <c r="S15" s="158"/>
      <c r="V15" s="11"/>
    </row>
    <row r="16" spans="1:24">
      <c r="G16" s="43"/>
      <c r="H16" s="44" t="s">
        <v>30</v>
      </c>
      <c r="I16" s="44" t="s">
        <v>31</v>
      </c>
      <c r="J16" s="44" t="s">
        <v>32</v>
      </c>
      <c r="K16" s="44" t="s">
        <v>33</v>
      </c>
      <c r="L16" s="44" t="s">
        <v>34</v>
      </c>
      <c r="M16" s="44" t="s">
        <v>35</v>
      </c>
      <c r="N16" s="44" t="s">
        <v>36</v>
      </c>
      <c r="O16" s="44" t="s">
        <v>37</v>
      </c>
      <c r="V16" s="11"/>
    </row>
    <row r="17" spans="1:24">
      <c r="F17" s="48" t="s">
        <v>46</v>
      </c>
      <c r="G17" s="147" t="str">
        <f>calculoA!F52</f>
        <v>Sudáfrica</v>
      </c>
      <c r="H17" s="17">
        <f>calculoA!G52</f>
        <v>0</v>
      </c>
      <c r="I17" s="17">
        <f>calculoA!H52</f>
        <v>0</v>
      </c>
      <c r="J17" s="17">
        <f>calculoA!I52</f>
        <v>0</v>
      </c>
      <c r="K17" s="17">
        <f>calculoA!J52</f>
        <v>0</v>
      </c>
      <c r="L17" s="17">
        <f>calculoA!K52</f>
        <v>0</v>
      </c>
      <c r="M17" s="17">
        <f>calculoA!L52</f>
        <v>0</v>
      </c>
      <c r="N17" s="17">
        <f>L17-M17</f>
        <v>0</v>
      </c>
      <c r="O17" s="17">
        <f>calculoA!M52</f>
        <v>0</v>
      </c>
      <c r="T17" s="30"/>
      <c r="U17" s="28"/>
      <c r="V17" s="29"/>
      <c r="W17" s="28"/>
    </row>
    <row r="18" spans="1:24">
      <c r="F18" s="48" t="s">
        <v>46</v>
      </c>
      <c r="G18" s="147" t="str">
        <f>calculoA!F53</f>
        <v>México</v>
      </c>
      <c r="H18" s="17">
        <f>calculoA!G53</f>
        <v>0</v>
      </c>
      <c r="I18" s="17">
        <f>calculoA!H53</f>
        <v>0</v>
      </c>
      <c r="J18" s="17">
        <f>calculoA!I53</f>
        <v>0</v>
      </c>
      <c r="K18" s="17">
        <f>calculoA!J53</f>
        <v>0</v>
      </c>
      <c r="L18" s="17">
        <f>calculoA!K53</f>
        <v>0</v>
      </c>
      <c r="M18" s="17">
        <f>calculoA!L53</f>
        <v>0</v>
      </c>
      <c r="N18" s="17">
        <f>L18-M18</f>
        <v>0</v>
      </c>
      <c r="O18" s="17">
        <f>calculoA!M53</f>
        <v>0</v>
      </c>
      <c r="T18" s="30"/>
      <c r="U18" s="28"/>
      <c r="V18" s="29"/>
      <c r="W18" s="28"/>
    </row>
    <row r="19" spans="1:24">
      <c r="F19" s="28"/>
      <c r="G19" s="146" t="str">
        <f>calculoA!F54</f>
        <v>Uruguay</v>
      </c>
      <c r="H19" s="17">
        <f>calculoA!G54</f>
        <v>0</v>
      </c>
      <c r="I19" s="17">
        <f>calculoA!H54</f>
        <v>0</v>
      </c>
      <c r="J19" s="17">
        <f>calculoA!I54</f>
        <v>0</v>
      </c>
      <c r="K19" s="17">
        <f>calculoA!J54</f>
        <v>0</v>
      </c>
      <c r="L19" s="17">
        <f>calculoA!K54</f>
        <v>0</v>
      </c>
      <c r="M19" s="17">
        <f>calculoA!L54</f>
        <v>0</v>
      </c>
      <c r="N19" s="17">
        <f>L19-M19</f>
        <v>0</v>
      </c>
      <c r="O19" s="17">
        <f>calculoA!M54</f>
        <v>0</v>
      </c>
      <c r="T19" s="31"/>
      <c r="U19" s="28"/>
      <c r="V19" s="29"/>
      <c r="W19" s="28"/>
    </row>
    <row r="20" spans="1:24">
      <c r="F20" s="145"/>
      <c r="G20" s="45" t="str">
        <f>calculoA!F55</f>
        <v>Francia</v>
      </c>
      <c r="H20" s="17">
        <f>calculoA!G55</f>
        <v>0</v>
      </c>
      <c r="I20" s="17">
        <f>calculoA!H55</f>
        <v>0</v>
      </c>
      <c r="J20" s="17">
        <f>calculoA!I55</f>
        <v>0</v>
      </c>
      <c r="K20" s="17">
        <f>calculoA!J55</f>
        <v>0</v>
      </c>
      <c r="L20" s="17">
        <f>calculoA!K55</f>
        <v>0</v>
      </c>
      <c r="M20" s="17">
        <f>calculoA!L55</f>
        <v>0</v>
      </c>
      <c r="N20" s="17">
        <f>L20-M20</f>
        <v>0</v>
      </c>
      <c r="O20" s="17">
        <f>calculoA!M55</f>
        <v>0</v>
      </c>
      <c r="T20" s="31"/>
      <c r="U20" s="31"/>
      <c r="V20" s="32"/>
      <c r="W20" s="31"/>
    </row>
    <row r="21" spans="1:24">
      <c r="R21" s="33"/>
      <c r="S21" s="33"/>
      <c r="T21" s="33"/>
      <c r="U21" s="33"/>
      <c r="V21" s="34"/>
      <c r="W21" s="33"/>
    </row>
    <row r="22" spans="1:24" ht="11.25" customHeight="1">
      <c r="R22" s="33"/>
      <c r="S22" s="33"/>
      <c r="T22" s="33"/>
      <c r="U22" s="33"/>
      <c r="V22" s="34"/>
      <c r="W22" s="33"/>
    </row>
    <row r="23" spans="1:24" ht="9" customHeight="1">
      <c r="R23" s="33"/>
      <c r="S23" s="33"/>
      <c r="T23" s="33"/>
      <c r="V23" s="35"/>
      <c r="W23" s="33"/>
    </row>
    <row r="24" spans="1:24" ht="13.5">
      <c r="B24" s="42"/>
      <c r="C24" s="49"/>
      <c r="R24" s="46"/>
      <c r="S24" s="46"/>
      <c r="T24" s="36" t="s">
        <v>38</v>
      </c>
      <c r="U24" s="37">
        <f ca="1">TODAY()</f>
        <v>40327</v>
      </c>
      <c r="V24" s="38">
        <f ca="1">NOW()</f>
        <v>40327.640366898151</v>
      </c>
      <c r="W24" s="39"/>
    </row>
    <row r="25" spans="1:24" hidden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6"/>
      <c r="S25" s="6"/>
      <c r="T25" s="6"/>
      <c r="U25" s="8">
        <f ca="1">HOUR(V24)</f>
        <v>15</v>
      </c>
      <c r="V25" s="8">
        <f ca="1">MINUTE(V24)</f>
        <v>22</v>
      </c>
      <c r="W25" s="7"/>
      <c r="X25" s="5"/>
    </row>
    <row r="26" spans="1:24" hidden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  <c r="S26" s="6"/>
      <c r="T26" s="5"/>
      <c r="U26" s="8"/>
      <c r="V26" s="9">
        <f ca="1">TIME(U25,V25,0)</f>
        <v>0.64027777777777783</v>
      </c>
      <c r="W26" s="7"/>
      <c r="X26" s="5"/>
    </row>
    <row r="27" spans="1:24">
      <c r="R27" s="33"/>
      <c r="S27" s="33"/>
      <c r="T27" s="33"/>
      <c r="U27" s="39"/>
      <c r="V27" s="39"/>
      <c r="W27" s="39"/>
    </row>
    <row r="28" spans="1:24">
      <c r="R28" s="33"/>
      <c r="S28" s="33"/>
      <c r="T28" s="33"/>
      <c r="U28" s="217" t="s">
        <v>78</v>
      </c>
      <c r="V28" s="217"/>
      <c r="W28" s="39"/>
    </row>
    <row r="29" spans="1:24">
      <c r="R29" s="33"/>
      <c r="S29" s="33"/>
      <c r="T29" s="33"/>
      <c r="U29" s="39"/>
      <c r="V29" s="39"/>
      <c r="W29" s="39"/>
    </row>
  </sheetData>
  <sheetProtection sheet="1" objects="1" scenarios="1"/>
  <dataConsolidate/>
  <mergeCells count="39">
    <mergeCell ref="P8:Q8"/>
    <mergeCell ref="J7:K7"/>
    <mergeCell ref="J8:K8"/>
    <mergeCell ref="L5:O5"/>
    <mergeCell ref="L6:O6"/>
    <mergeCell ref="L7:O7"/>
    <mergeCell ref="G15:O15"/>
    <mergeCell ref="H7:I7"/>
    <mergeCell ref="H8:I8"/>
    <mergeCell ref="L8:O8"/>
    <mergeCell ref="A1:W2"/>
    <mergeCell ref="B4:Q4"/>
    <mergeCell ref="H6:I6"/>
    <mergeCell ref="J6:K6"/>
    <mergeCell ref="P5:Q5"/>
    <mergeCell ref="P6:Q6"/>
    <mergeCell ref="T4:W5"/>
    <mergeCell ref="H5:I5"/>
    <mergeCell ref="J5:K5"/>
    <mergeCell ref="N3:O3"/>
    <mergeCell ref="I3:L3"/>
    <mergeCell ref="P7:Q7"/>
    <mergeCell ref="U28:V28"/>
    <mergeCell ref="U7:V7"/>
    <mergeCell ref="U9:V9"/>
    <mergeCell ref="U11:V11"/>
    <mergeCell ref="U13:V13"/>
    <mergeCell ref="P9:Q9"/>
    <mergeCell ref="P10:Q10"/>
    <mergeCell ref="P11:Q11"/>
    <mergeCell ref="H9:I9"/>
    <mergeCell ref="H10:I10"/>
    <mergeCell ref="H11:I11"/>
    <mergeCell ref="J11:K11"/>
    <mergeCell ref="J9:K9"/>
    <mergeCell ref="J10:K10"/>
    <mergeCell ref="L9:O9"/>
    <mergeCell ref="L10:O10"/>
    <mergeCell ref="L11:O11"/>
  </mergeCells>
  <phoneticPr fontId="31" type="noConversion"/>
  <conditionalFormatting sqref="F17:F18">
    <cfRule type="expression" dxfId="216" priority="6" stopIfTrue="1">
      <formula>IF(AND($H$17=3,$H$18=3,$H$19=3,$H$20=3),1,0)</formula>
    </cfRule>
  </conditionalFormatting>
  <conditionalFormatting sqref="G17:O18">
    <cfRule type="expression" dxfId="215" priority="7" stopIfTrue="1">
      <formula>IF(AND($H$17=3,$H$18=3,$H$19=3,$H$20=3),1,0)</formula>
    </cfRule>
  </conditionalFormatting>
  <conditionalFormatting sqref="B7:G7 O7:Q7 J7:K8 O8:O11 M7:M11">
    <cfRule type="expression" dxfId="214" priority="8" stopIfTrue="1">
      <formula>IF(OR($P$7="en juego",$P$7="hoy!"),1,0)</formula>
    </cfRule>
  </conditionalFormatting>
  <conditionalFormatting sqref="N3:O3 O6:Q6 H7:I7 C7:C11 E7:E11 F9 B6:K6 M6 O7:O11">
    <cfRule type="expression" dxfId="213" priority="9" stopIfTrue="1">
      <formula>IF(OR($P$6="en juego",$P$6="hoy!"),1,0)</formula>
    </cfRule>
  </conditionalFormatting>
  <conditionalFormatting sqref="G6 B8:K8 O8:Q8 M8:M11 O9:O11">
    <cfRule type="expression" dxfId="212" priority="10" stopIfTrue="1">
      <formula>IF(OR($P$8="en juego",$P$8="hoy!"),1,0)</formula>
    </cfRule>
  </conditionalFormatting>
  <conditionalFormatting sqref="B9:K9 O9:Q9 M9:M11 O10:O11">
    <cfRule type="expression" dxfId="211" priority="11" stopIfTrue="1">
      <formula>IF(OR($P$9="en juego",$P$9="hoy!"),1,0)</formula>
    </cfRule>
  </conditionalFormatting>
  <conditionalFormatting sqref="O10:Q10 B10:K10 H11:K11 O11 M10:M11">
    <cfRule type="expression" dxfId="210" priority="12" stopIfTrue="1">
      <formula>IF(OR($P$10="en juego",$P$10="hoy!"),1,0)</formula>
    </cfRule>
  </conditionalFormatting>
  <conditionalFormatting sqref="B11:G11 P11:Q11">
    <cfRule type="expression" dxfId="209" priority="13" stopIfTrue="1">
      <formula>IF(OR($P$11="en juego",$P$11="hoy!"),1,0)</formula>
    </cfRule>
  </conditionalFormatting>
  <dataValidations count="3">
    <dataValidation type="list" allowBlank="1" showInputMessage="1" showErrorMessage="1" sqref="M3">
      <formula1>Diferencia</formula1>
    </dataValidation>
    <dataValidation type="whole" allowBlank="1" showErrorMessage="1" errorTitle="Dato no válido" error="Ingrese sólo un número entero_x000a_entre 0 y 99." sqref="C6:C11 E6:E11">
      <formula1>0</formula1>
      <formula2>99</formula2>
    </dataValidation>
    <dataValidation type="list" allowBlank="1" showInputMessage="1" showErrorMessage="1" sqref="N3:O3">
      <formula1>Hora</formula1>
    </dataValidation>
  </dataValidations>
  <hyperlinks>
    <hyperlink ref="U28:V28" location="Menu!A1" display="Menu Principal"/>
  </hyperlinks>
  <pageMargins left="0.75" right="0.75" top="1" bottom="1" header="0" footer="0"/>
  <pageSetup paperSize="9" scale="70" orientation="portrait" horizontalDpi="300" verticalDpi="300"/>
  <headerFooter alignWithMargins="0"/>
  <ignoredErrors>
    <ignoredError sqref="F7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X29"/>
  <sheetViews>
    <sheetView showGridLines="0" showRowColHeaders="0" showOutlineSymbols="0" zoomScaleNormal="100" workbookViewId="0">
      <selection activeCell="C6" sqref="C6"/>
    </sheetView>
  </sheetViews>
  <sheetFormatPr baseColWidth="10" defaultRowHeight="12.75"/>
  <cols>
    <col min="1" max="1" width="2.7109375" style="4" customWidth="1"/>
    <col min="2" max="2" width="14.28515625" style="4" customWidth="1"/>
    <col min="3" max="3" width="3.28515625" style="4" customWidth="1"/>
    <col min="4" max="4" width="1.7109375" style="4" customWidth="1"/>
    <col min="5" max="5" width="3.42578125" style="4" customWidth="1"/>
    <col min="6" max="7" width="14.28515625" style="4" customWidth="1"/>
    <col min="8" max="16" width="3.7109375" style="4" customWidth="1"/>
    <col min="17" max="18" width="3.85546875" style="4" customWidth="1"/>
    <col min="19" max="19" width="4.7109375" style="4" customWidth="1"/>
    <col min="20" max="20" width="5.7109375" style="4" customWidth="1"/>
    <col min="21" max="22" width="7.7109375" style="4" customWidth="1"/>
    <col min="23" max="23" width="5.7109375" style="4" customWidth="1"/>
    <col min="24" max="24" width="7.7109375" style="4" customWidth="1"/>
    <col min="25" max="16384" width="11.42578125" style="4"/>
  </cols>
  <sheetData>
    <row r="1" spans="1:24" s="10" customFormat="1" ht="35.1" customHeight="1">
      <c r="A1" s="221" t="s">
        <v>122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103"/>
    </row>
    <row r="2" spans="1:24" s="10" customFormat="1" ht="35.1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47"/>
    </row>
    <row r="3" spans="1:24" ht="21" customHeight="1">
      <c r="G3" s="11"/>
      <c r="I3" s="226" t="s">
        <v>144</v>
      </c>
      <c r="J3" s="226"/>
      <c r="K3" s="226"/>
      <c r="L3" s="226"/>
      <c r="M3" s="162" t="s">
        <v>13</v>
      </c>
      <c r="N3" s="225">
        <v>0.29166666666666669</v>
      </c>
      <c r="O3" s="225"/>
      <c r="P3" s="12"/>
      <c r="Q3" s="13"/>
      <c r="V3" s="11"/>
    </row>
    <row r="4" spans="1:24">
      <c r="B4" s="220" t="s">
        <v>12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T4" s="227" t="s">
        <v>81</v>
      </c>
      <c r="U4" s="228"/>
      <c r="V4" s="228"/>
      <c r="W4" s="228"/>
    </row>
    <row r="5" spans="1:24">
      <c r="B5" s="14"/>
      <c r="C5" s="14"/>
      <c r="D5" s="14"/>
      <c r="E5" s="14"/>
      <c r="F5" s="14"/>
      <c r="G5" s="15" t="s">
        <v>27</v>
      </c>
      <c r="H5" s="224" t="s">
        <v>28</v>
      </c>
      <c r="I5" s="224"/>
      <c r="J5" s="222" t="s">
        <v>79</v>
      </c>
      <c r="K5" s="222"/>
      <c r="L5" s="222" t="s">
        <v>146</v>
      </c>
      <c r="M5" s="222"/>
      <c r="N5" s="222"/>
      <c r="O5" s="222"/>
      <c r="P5" s="222" t="s">
        <v>39</v>
      </c>
      <c r="Q5" s="222"/>
      <c r="T5" s="228"/>
      <c r="U5" s="228"/>
      <c r="V5" s="228"/>
      <c r="W5" s="228"/>
    </row>
    <row r="6" spans="1:24" ht="14.25" customHeight="1">
      <c r="A6" s="143" t="str">
        <f t="shared" ref="A6:A11" ca="1" si="0">IF(OR(P6="finalizado",P6="en juego",P6="hoy!"),"Ø","")</f>
        <v/>
      </c>
      <c r="B6" s="142" t="str">
        <f>IF(U7&lt;&gt;"",U7,"")</f>
        <v>Argentina</v>
      </c>
      <c r="C6" s="148"/>
      <c r="D6" s="16" t="s">
        <v>13</v>
      </c>
      <c r="E6" s="148"/>
      <c r="F6" s="144" t="str">
        <f>IF(U9&lt;&gt;"",U9,"")</f>
        <v xml:space="preserve">Nigeria </v>
      </c>
      <c r="G6" s="102" t="s">
        <v>112</v>
      </c>
      <c r="H6" s="215">
        <v>40341</v>
      </c>
      <c r="I6" s="215"/>
      <c r="J6" s="216">
        <v>0.5625</v>
      </c>
      <c r="K6" s="216"/>
      <c r="L6" s="219">
        <f>IF(M3="-",(TEXT(H6,"dd/mm")&amp;" "&amp;TEXT(J6,"hh:mm"))-N3,(TEXT(H6,"dd/mm")&amp;" "&amp;TEXT(J6,"hh:mm"))+N3)</f>
        <v>40341.270833333336</v>
      </c>
      <c r="M6" s="219"/>
      <c r="N6" s="219"/>
      <c r="O6" s="219"/>
      <c r="P6" s="214" t="str">
        <f t="shared" ref="P6:P11" ca="1" si="1">IF(OR(H6="",J6="",H6&lt;$U$24),"",IF(H6=$U$24,IF(AND(J6&lt;=$V$26,$V$26&lt;=(J6+0.08333333333)),"en juego",IF($V$26&lt;J6,"hoy!","finalizado")),IF($U$24&gt;H6,"finalizado","")))</f>
        <v/>
      </c>
      <c r="Q6" s="214"/>
      <c r="S6" s="14"/>
      <c r="V6" s="11"/>
      <c r="W6" s="14"/>
    </row>
    <row r="7" spans="1:24" ht="14.25" customHeight="1">
      <c r="A7" s="143" t="str">
        <f t="shared" ca="1" si="0"/>
        <v/>
      </c>
      <c r="B7" s="142" t="str">
        <f>IF(U11&lt;&gt;"",U11,"")</f>
        <v>Rep. Corea</v>
      </c>
      <c r="C7" s="148"/>
      <c r="D7" s="16" t="s">
        <v>13</v>
      </c>
      <c r="E7" s="148"/>
      <c r="F7" s="144" t="str">
        <f>IF(U13&lt;&gt;"",U13,"")</f>
        <v>Grecia</v>
      </c>
      <c r="G7" s="102" t="s">
        <v>117</v>
      </c>
      <c r="H7" s="215">
        <v>40341</v>
      </c>
      <c r="I7" s="215"/>
      <c r="J7" s="216">
        <v>0.66666666666666663</v>
      </c>
      <c r="K7" s="216"/>
      <c r="L7" s="219">
        <f>IF(M3="-",(TEXT(H7,"dd/mm")&amp;" "&amp;TEXT(J7,"hh:mm"))-N3,(TEXT(H7,"dd/mm")&amp;" "&amp;TEXT(J7,"hh:mm"))+N3)</f>
        <v>40341.375</v>
      </c>
      <c r="M7" s="219"/>
      <c r="N7" s="219"/>
      <c r="O7" s="219"/>
      <c r="P7" s="214" t="str">
        <f t="shared" ca="1" si="1"/>
        <v/>
      </c>
      <c r="Q7" s="214"/>
      <c r="R7" s="18"/>
      <c r="S7" s="138"/>
      <c r="T7" s="128"/>
      <c r="U7" s="218" t="s">
        <v>62</v>
      </c>
      <c r="V7" s="218"/>
      <c r="W7" s="128"/>
    </row>
    <row r="8" spans="1:24" ht="14.25" customHeight="1">
      <c r="A8" s="143" t="str">
        <f t="shared" ca="1" si="0"/>
        <v/>
      </c>
      <c r="B8" s="142" t="str">
        <f>IF(U13&lt;&gt;"",U13,"")</f>
        <v>Grecia</v>
      </c>
      <c r="C8" s="148"/>
      <c r="D8" s="16" t="s">
        <v>13</v>
      </c>
      <c r="E8" s="148"/>
      <c r="F8" s="144" t="str">
        <f>IF(U9&lt;&gt;"",U9,"")</f>
        <v xml:space="preserve">Nigeria </v>
      </c>
      <c r="G8" s="102" t="s">
        <v>116</v>
      </c>
      <c r="H8" s="215">
        <v>40346</v>
      </c>
      <c r="I8" s="215"/>
      <c r="J8" s="216">
        <v>0.85416666666666663</v>
      </c>
      <c r="K8" s="216"/>
      <c r="L8" s="219">
        <f>IF(M3="-",(TEXT(H8,"dd/mm")&amp;" "&amp;TEXT(J8,"hh:mm"))-N3,(TEXT(H8,"dd/mm")&amp;" "&amp;TEXT(J8,"hh:mm"))+N3)</f>
        <v>40346.5625</v>
      </c>
      <c r="M8" s="219"/>
      <c r="N8" s="219"/>
      <c r="O8" s="219"/>
      <c r="P8" s="214" t="str">
        <f t="shared" ca="1" si="1"/>
        <v/>
      </c>
      <c r="Q8" s="214"/>
      <c r="R8" s="19"/>
      <c r="S8" s="139"/>
      <c r="T8" s="129"/>
      <c r="U8" s="53"/>
      <c r="V8" s="60"/>
      <c r="W8" s="137"/>
    </row>
    <row r="9" spans="1:24" ht="14.25" customHeight="1">
      <c r="A9" s="143" t="str">
        <f t="shared" ca="1" si="0"/>
        <v/>
      </c>
      <c r="B9" s="142" t="str">
        <f>IF(U7&lt;&gt;"",U7,"")</f>
        <v>Argentina</v>
      </c>
      <c r="C9" s="148"/>
      <c r="D9" s="16" t="s">
        <v>13</v>
      </c>
      <c r="E9" s="148"/>
      <c r="F9" s="144" t="str">
        <f>IF(U11&lt;&gt;"",U11,"")</f>
        <v>Rep. Corea</v>
      </c>
      <c r="G9" s="102" t="s">
        <v>112</v>
      </c>
      <c r="H9" s="215">
        <v>40346</v>
      </c>
      <c r="I9" s="215"/>
      <c r="J9" s="216">
        <v>0.66666666666666663</v>
      </c>
      <c r="K9" s="216"/>
      <c r="L9" s="219">
        <f>IF(M3="-",(TEXT(H9,"dd/mm")&amp;" "&amp;TEXT(J9,"hh:mm"))-N3,(TEXT(H9,"dd/mm")&amp;" "&amp;TEXT(J9,"hh:mm"))+N3)</f>
        <v>40346.375</v>
      </c>
      <c r="M9" s="219"/>
      <c r="N9" s="219"/>
      <c r="O9" s="219"/>
      <c r="P9" s="214" t="str">
        <f t="shared" ca="1" si="1"/>
        <v/>
      </c>
      <c r="Q9" s="214"/>
      <c r="S9" s="14"/>
      <c r="T9" s="128"/>
      <c r="U9" s="218" t="s">
        <v>136</v>
      </c>
      <c r="V9" s="218"/>
      <c r="W9" s="128"/>
    </row>
    <row r="10" spans="1:24" ht="14.25" customHeight="1">
      <c r="A10" s="143" t="str">
        <f t="shared" ca="1" si="0"/>
        <v/>
      </c>
      <c r="B10" s="142" t="str">
        <f>IF(U9&lt;&gt;"",U9,"")</f>
        <v xml:space="preserve">Nigeria </v>
      </c>
      <c r="C10" s="148"/>
      <c r="D10" s="16" t="s">
        <v>13</v>
      </c>
      <c r="E10" s="148"/>
      <c r="F10" s="144" t="str">
        <f>IF(U11&lt;&gt;"",U11,"")</f>
        <v>Rep. Corea</v>
      </c>
      <c r="G10" s="102" t="s">
        <v>110</v>
      </c>
      <c r="H10" s="215">
        <v>40351</v>
      </c>
      <c r="I10" s="215"/>
      <c r="J10" s="216">
        <v>0.85416666666666663</v>
      </c>
      <c r="K10" s="216"/>
      <c r="L10" s="219">
        <f>IF(M3="-",(TEXT(H10,"dd/mm")&amp;" "&amp;TEXT(J10,"hh:mm"))-N3,(TEXT(H10,"dd/mm")&amp;" "&amp;TEXT(J10,"hh:mm"))+N3)</f>
        <v>40351.5625</v>
      </c>
      <c r="M10" s="219"/>
      <c r="N10" s="219"/>
      <c r="O10" s="219"/>
      <c r="P10" s="214" t="str">
        <f t="shared" ca="1" si="1"/>
        <v/>
      </c>
      <c r="Q10" s="214"/>
      <c r="S10" s="14"/>
      <c r="T10" s="129"/>
      <c r="U10" s="53"/>
      <c r="V10" s="60"/>
      <c r="W10" s="137"/>
    </row>
    <row r="11" spans="1:24" ht="14.25" customHeight="1">
      <c r="A11" s="143" t="str">
        <f t="shared" ca="1" si="0"/>
        <v/>
      </c>
      <c r="B11" s="142" t="str">
        <f>IF(U13&lt;&gt;"",U13,"")</f>
        <v>Grecia</v>
      </c>
      <c r="C11" s="148"/>
      <c r="D11" s="16" t="s">
        <v>13</v>
      </c>
      <c r="E11" s="148"/>
      <c r="F11" s="144" t="str">
        <f>IF(U7&lt;&gt;"",U7,"")</f>
        <v>Argentina</v>
      </c>
      <c r="G11" s="102" t="s">
        <v>114</v>
      </c>
      <c r="H11" s="215">
        <v>40351</v>
      </c>
      <c r="I11" s="215"/>
      <c r="J11" s="216">
        <v>0.85416666666666663</v>
      </c>
      <c r="K11" s="216"/>
      <c r="L11" s="219">
        <f>IF(M3="-",(TEXT(H11,"dd/mm")&amp;" "&amp;TEXT(J11,"hh:mm"))-N3,(TEXT(H11,"dd/mm")&amp;" "&amp;TEXT(J11,"hh:mm"))+N3)</f>
        <v>40351.5625</v>
      </c>
      <c r="M11" s="219"/>
      <c r="N11" s="219"/>
      <c r="O11" s="219"/>
      <c r="P11" s="214" t="str">
        <f t="shared" ca="1" si="1"/>
        <v/>
      </c>
      <c r="Q11" s="214"/>
      <c r="S11" s="14"/>
      <c r="T11" s="128"/>
      <c r="U11" s="218" t="s">
        <v>137</v>
      </c>
      <c r="V11" s="218"/>
      <c r="W11" s="128"/>
    </row>
    <row r="12" spans="1:24" ht="14.25" customHeight="1">
      <c r="A12" s="14"/>
      <c r="B12" s="20"/>
      <c r="C12" s="21"/>
      <c r="D12" s="22"/>
      <c r="E12" s="21"/>
      <c r="F12" s="14"/>
      <c r="G12" s="23"/>
      <c r="H12" s="22"/>
      <c r="I12" s="24"/>
      <c r="J12" s="12"/>
      <c r="K12" s="25"/>
      <c r="L12" s="157"/>
      <c r="M12" s="157"/>
      <c r="N12" s="157"/>
      <c r="O12" s="157"/>
      <c r="P12" s="26"/>
      <c r="Q12" s="26"/>
      <c r="S12" s="14"/>
      <c r="T12" s="129"/>
      <c r="U12" s="53"/>
      <c r="V12" s="60"/>
      <c r="W12" s="137"/>
    </row>
    <row r="13" spans="1:24" ht="14.25" customHeight="1">
      <c r="B13" s="20"/>
      <c r="C13" s="21"/>
      <c r="D13" s="22"/>
      <c r="E13" s="21"/>
      <c r="F13" s="14"/>
      <c r="G13" s="23"/>
      <c r="H13" s="22"/>
      <c r="I13" s="22"/>
      <c r="J13" s="12"/>
      <c r="K13" s="27"/>
      <c r="L13" s="12"/>
      <c r="M13" s="12"/>
      <c r="N13" s="12"/>
      <c r="O13" s="12"/>
      <c r="P13" s="26"/>
      <c r="Q13" s="26"/>
      <c r="S13" s="14"/>
      <c r="T13" s="128"/>
      <c r="U13" s="218" t="s">
        <v>104</v>
      </c>
      <c r="V13" s="218"/>
      <c r="W13" s="128"/>
    </row>
    <row r="14" spans="1:24" ht="13.5" customHeight="1">
      <c r="B14" s="20"/>
      <c r="C14" s="21"/>
      <c r="D14" s="22"/>
      <c r="E14" s="21"/>
      <c r="F14" s="14"/>
      <c r="G14" s="23"/>
      <c r="H14" s="22"/>
      <c r="I14" s="22"/>
      <c r="J14" s="12"/>
      <c r="K14" s="27"/>
      <c r="L14" s="12"/>
      <c r="M14" s="12"/>
      <c r="N14" s="12"/>
      <c r="O14" s="12"/>
      <c r="P14" s="26"/>
      <c r="Q14" s="26"/>
      <c r="S14" s="14"/>
      <c r="U14" s="111"/>
      <c r="V14" s="113"/>
      <c r="W14" s="14"/>
    </row>
    <row r="15" spans="1:24">
      <c r="G15" s="220" t="s">
        <v>29</v>
      </c>
      <c r="H15" s="220"/>
      <c r="I15" s="220"/>
      <c r="J15" s="220"/>
      <c r="K15" s="220"/>
      <c r="L15" s="220"/>
      <c r="M15" s="220"/>
      <c r="N15" s="220"/>
      <c r="O15" s="220"/>
      <c r="P15" s="158"/>
      <c r="Q15" s="158"/>
      <c r="R15" s="158"/>
      <c r="S15" s="158"/>
      <c r="V15" s="11"/>
    </row>
    <row r="16" spans="1:24">
      <c r="G16" s="43"/>
      <c r="H16" s="44" t="s">
        <v>30</v>
      </c>
      <c r="I16" s="44" t="s">
        <v>31</v>
      </c>
      <c r="J16" s="44" t="s">
        <v>32</v>
      </c>
      <c r="K16" s="44" t="s">
        <v>33</v>
      </c>
      <c r="L16" s="44" t="s">
        <v>34</v>
      </c>
      <c r="M16" s="44" t="s">
        <v>35</v>
      </c>
      <c r="N16" s="44" t="s">
        <v>36</v>
      </c>
      <c r="O16" s="44" t="s">
        <v>37</v>
      </c>
      <c r="V16" s="11"/>
    </row>
    <row r="17" spans="2:24">
      <c r="F17" s="48" t="s">
        <v>43</v>
      </c>
      <c r="G17" s="147" t="str">
        <f>calculoB!F52</f>
        <v>Argentina</v>
      </c>
      <c r="H17" s="17">
        <f>calculoB!G52</f>
        <v>0</v>
      </c>
      <c r="I17" s="17">
        <f>calculoB!H52</f>
        <v>0</v>
      </c>
      <c r="J17" s="17">
        <f>calculoB!I52</f>
        <v>0</v>
      </c>
      <c r="K17" s="17">
        <f>calculoB!J52</f>
        <v>0</v>
      </c>
      <c r="L17" s="17">
        <f>calculoB!K52</f>
        <v>0</v>
      </c>
      <c r="M17" s="17">
        <f>calculoB!L52</f>
        <v>0</v>
      </c>
      <c r="N17" s="17">
        <f>L17-M17</f>
        <v>0</v>
      </c>
      <c r="O17" s="17">
        <f>calculoB!M52</f>
        <v>0</v>
      </c>
      <c r="T17" s="30"/>
      <c r="U17" s="28"/>
      <c r="V17" s="29"/>
      <c r="W17" s="28"/>
    </row>
    <row r="18" spans="2:24">
      <c r="F18" s="48" t="s">
        <v>43</v>
      </c>
      <c r="G18" s="147" t="str">
        <f>calculoB!F53</f>
        <v xml:space="preserve">Nigeria </v>
      </c>
      <c r="H18" s="17">
        <f>calculoB!G53</f>
        <v>0</v>
      </c>
      <c r="I18" s="17">
        <f>calculoB!H53</f>
        <v>0</v>
      </c>
      <c r="J18" s="17">
        <f>calculoB!I53</f>
        <v>0</v>
      </c>
      <c r="K18" s="17">
        <f>calculoB!J53</f>
        <v>0</v>
      </c>
      <c r="L18" s="17">
        <f>calculoB!K53</f>
        <v>0</v>
      </c>
      <c r="M18" s="17">
        <f>calculoB!L53</f>
        <v>0</v>
      </c>
      <c r="N18" s="17">
        <f>L18-M18</f>
        <v>0</v>
      </c>
      <c r="O18" s="17">
        <f>calculoB!M53</f>
        <v>0</v>
      </c>
      <c r="T18" s="30"/>
      <c r="U18" s="28"/>
      <c r="V18" s="29"/>
      <c r="W18" s="28"/>
    </row>
    <row r="19" spans="2:24">
      <c r="F19" s="28"/>
      <c r="G19" s="45" t="str">
        <f>calculoB!F54</f>
        <v>Rep. Corea</v>
      </c>
      <c r="H19" s="17">
        <f>calculoB!G54</f>
        <v>0</v>
      </c>
      <c r="I19" s="17">
        <f>calculoB!H54</f>
        <v>0</v>
      </c>
      <c r="J19" s="17">
        <f>calculoB!I54</f>
        <v>0</v>
      </c>
      <c r="K19" s="17">
        <f>calculoB!J54</f>
        <v>0</v>
      </c>
      <c r="L19" s="17">
        <f>calculoB!K54</f>
        <v>0</v>
      </c>
      <c r="M19" s="17">
        <f>calculoB!L54</f>
        <v>0</v>
      </c>
      <c r="N19" s="17">
        <f>L19-M19</f>
        <v>0</v>
      </c>
      <c r="O19" s="17">
        <f>calculoB!M54</f>
        <v>0</v>
      </c>
      <c r="T19" s="31"/>
      <c r="U19" s="28"/>
      <c r="V19" s="29"/>
      <c r="W19" s="28"/>
    </row>
    <row r="20" spans="2:24">
      <c r="F20" s="28"/>
      <c r="G20" s="45" t="str">
        <f>calculoB!F55</f>
        <v>Grecia</v>
      </c>
      <c r="H20" s="17">
        <f>calculoB!G55</f>
        <v>0</v>
      </c>
      <c r="I20" s="17">
        <f>calculoB!H55</f>
        <v>0</v>
      </c>
      <c r="J20" s="17">
        <f>calculoB!I55</f>
        <v>0</v>
      </c>
      <c r="K20" s="17">
        <f>calculoB!J55</f>
        <v>0</v>
      </c>
      <c r="L20" s="17">
        <f>calculoB!K55</f>
        <v>0</v>
      </c>
      <c r="M20" s="17">
        <f>calculoB!L55</f>
        <v>0</v>
      </c>
      <c r="N20" s="17">
        <f>L20-M20</f>
        <v>0</v>
      </c>
      <c r="O20" s="17">
        <f>calculoB!M55</f>
        <v>0</v>
      </c>
      <c r="T20" s="31"/>
      <c r="U20" s="31"/>
      <c r="V20" s="32"/>
      <c r="W20" s="31"/>
    </row>
    <row r="21" spans="2:24">
      <c r="R21" s="33"/>
      <c r="S21" s="33"/>
      <c r="T21" s="33"/>
      <c r="U21" s="33"/>
      <c r="V21" s="34"/>
      <c r="W21" s="33"/>
    </row>
    <row r="22" spans="2:24" ht="11.25" customHeight="1">
      <c r="R22" s="33"/>
      <c r="S22" s="33"/>
      <c r="T22" s="33"/>
      <c r="U22" s="33"/>
      <c r="V22" s="34"/>
      <c r="W22" s="33"/>
    </row>
    <row r="23" spans="2:24" ht="9" customHeight="1">
      <c r="R23" s="33"/>
      <c r="S23" s="33"/>
      <c r="T23" s="33"/>
      <c r="V23" s="35"/>
      <c r="W23" s="33"/>
    </row>
    <row r="24" spans="2:24" ht="13.5">
      <c r="B24" s="42"/>
      <c r="C24" s="49"/>
      <c r="R24" s="46"/>
      <c r="S24" s="46"/>
      <c r="T24" s="36" t="s">
        <v>38</v>
      </c>
      <c r="U24" s="37">
        <f ca="1">TODAY()</f>
        <v>40327</v>
      </c>
      <c r="V24" s="38">
        <f ca="1">NOW()</f>
        <v>40327.64036701389</v>
      </c>
      <c r="W24" s="39"/>
    </row>
    <row r="25" spans="2:24" hidden="1">
      <c r="R25" s="33"/>
      <c r="S25" s="33"/>
      <c r="T25" s="33"/>
      <c r="U25" s="40">
        <f ca="1">HOUR(V24)</f>
        <v>15</v>
      </c>
      <c r="V25" s="40">
        <f ca="1">MINUTE(V24)</f>
        <v>22</v>
      </c>
      <c r="W25" s="39"/>
      <c r="X25" s="5"/>
    </row>
    <row r="26" spans="2:24" hidden="1">
      <c r="R26" s="33"/>
      <c r="S26" s="33"/>
      <c r="U26" s="40"/>
      <c r="V26" s="41">
        <f ca="1">TIME(U25,V25,0)</f>
        <v>0.64027777777777783</v>
      </c>
      <c r="W26" s="39"/>
      <c r="X26" s="5"/>
    </row>
    <row r="27" spans="2:24">
      <c r="R27" s="33"/>
      <c r="S27" s="33"/>
      <c r="T27" s="33"/>
      <c r="U27" s="39"/>
      <c r="V27" s="39"/>
      <c r="W27" s="39"/>
    </row>
    <row r="28" spans="2:24">
      <c r="R28" s="33"/>
      <c r="S28" s="33"/>
      <c r="T28" s="33"/>
      <c r="U28" s="217" t="s">
        <v>78</v>
      </c>
      <c r="V28" s="217"/>
      <c r="W28" s="39"/>
    </row>
    <row r="29" spans="2:24">
      <c r="R29" s="33"/>
      <c r="S29" s="33"/>
      <c r="T29" s="33"/>
      <c r="U29" s="39"/>
      <c r="V29" s="39"/>
      <c r="W29" s="39"/>
    </row>
  </sheetData>
  <sheetProtection sheet="1" objects="1" scenarios="1"/>
  <dataConsolidate/>
  <mergeCells count="39">
    <mergeCell ref="U11:V11"/>
    <mergeCell ref="A1:W2"/>
    <mergeCell ref="U7:V7"/>
    <mergeCell ref="U9:V9"/>
    <mergeCell ref="H5:I5"/>
    <mergeCell ref="J5:K5"/>
    <mergeCell ref="T4:W5"/>
    <mergeCell ref="H7:I7"/>
    <mergeCell ref="H8:I8"/>
    <mergeCell ref="P7:Q7"/>
    <mergeCell ref="U28:V28"/>
    <mergeCell ref="B4:Q4"/>
    <mergeCell ref="H6:I6"/>
    <mergeCell ref="J6:K6"/>
    <mergeCell ref="P5:Q5"/>
    <mergeCell ref="P6:Q6"/>
    <mergeCell ref="P8:Q8"/>
    <mergeCell ref="J7:K7"/>
    <mergeCell ref="J8:K8"/>
    <mergeCell ref="J9:K9"/>
    <mergeCell ref="U13:V13"/>
    <mergeCell ref="P9:Q9"/>
    <mergeCell ref="P10:Q10"/>
    <mergeCell ref="P11:Q11"/>
    <mergeCell ref="H9:I9"/>
    <mergeCell ref="H10:I10"/>
    <mergeCell ref="G15:O15"/>
    <mergeCell ref="I3:L3"/>
    <mergeCell ref="N3:O3"/>
    <mergeCell ref="L5:O5"/>
    <mergeCell ref="L6:O6"/>
    <mergeCell ref="L7:O7"/>
    <mergeCell ref="L8:O8"/>
    <mergeCell ref="L9:O9"/>
    <mergeCell ref="L10:O10"/>
    <mergeCell ref="L11:O11"/>
    <mergeCell ref="H11:I11"/>
    <mergeCell ref="J11:K11"/>
    <mergeCell ref="J10:K10"/>
  </mergeCells>
  <phoneticPr fontId="31" type="noConversion"/>
  <conditionalFormatting sqref="F17:F18">
    <cfRule type="expression" dxfId="208" priority="15" stopIfTrue="1">
      <formula>IF(AND($H$17=3,$H$18=3,$H$19=3,$H$20=3),1,0)</formula>
    </cfRule>
  </conditionalFormatting>
  <conditionalFormatting sqref="G17:O18">
    <cfRule type="expression" dxfId="207" priority="16" stopIfTrue="1">
      <formula>IF(AND($H$17=3,$H$18=3,$H$19=3,$H$20=3),1,0)</formula>
    </cfRule>
  </conditionalFormatting>
  <conditionalFormatting sqref="B7:G7 J7:Q7">
    <cfRule type="expression" dxfId="206" priority="17" stopIfTrue="1">
      <formula>IF(OR($P$7="en juego",$P$7="hoy!"),1,0)</formula>
    </cfRule>
  </conditionalFormatting>
  <conditionalFormatting sqref="H7:I7 C7:C11 E7:E11 B6:Q6 G9">
    <cfRule type="expression" dxfId="205" priority="18" stopIfTrue="1">
      <formula>IF(OR($P$6="en juego",$P$6="hoy!"),1,0)</formula>
    </cfRule>
  </conditionalFormatting>
  <conditionalFormatting sqref="B8:Q8 J10:O11 G6 G9:I9">
    <cfRule type="expression" dxfId="204" priority="19" stopIfTrue="1">
      <formula>IF(OR($P$8="en juego",$P$8="hoy!"),1,0)</formula>
    </cfRule>
  </conditionalFormatting>
  <conditionalFormatting sqref="B9:G9 J9:Q9">
    <cfRule type="expression" dxfId="203" priority="20" stopIfTrue="1">
      <formula>IF(OR($P$9="en juego",$P$9="hoy!"),1,0)</formula>
    </cfRule>
  </conditionalFormatting>
  <conditionalFormatting sqref="B10:Q10 H11:O11">
    <cfRule type="expression" dxfId="202" priority="21" stopIfTrue="1">
      <formula>IF(OR($P$10="en juego",$P$10="hoy!"),1,0)</formula>
    </cfRule>
  </conditionalFormatting>
  <conditionalFormatting sqref="B11:G11 J11:Q11">
    <cfRule type="expression" dxfId="201" priority="22" stopIfTrue="1">
      <formula>IF(OR($P$11="en juego",$P$11="hoy!"),1,0)</formula>
    </cfRule>
  </conditionalFormatting>
  <conditionalFormatting sqref="N3:O3">
    <cfRule type="expression" dxfId="200" priority="6" stopIfTrue="1">
      <formula>IF(OR($P$6="en juego",$P$6="hoy!"),1,0)</formula>
    </cfRule>
  </conditionalFormatting>
  <conditionalFormatting sqref="O7:O11 M7:M11">
    <cfRule type="expression" dxfId="199" priority="5" stopIfTrue="1">
      <formula>IF(OR($P$7="en juego",$P$7="hoy!"),1,0)</formula>
    </cfRule>
  </conditionalFormatting>
  <conditionalFormatting sqref="M6 O6:O11">
    <cfRule type="expression" dxfId="198" priority="4" stopIfTrue="1">
      <formula>IF(OR($P$6="en juego",$P$6="hoy!"),1,0)</formula>
    </cfRule>
  </conditionalFormatting>
  <conditionalFormatting sqref="M8:M11 O8:O11">
    <cfRule type="expression" dxfId="197" priority="3" stopIfTrue="1">
      <formula>IF(OR($P$8="en juego",$P$8="hoy!"),1,0)</formula>
    </cfRule>
  </conditionalFormatting>
  <conditionalFormatting sqref="M9:M11 O9:O11">
    <cfRule type="expression" dxfId="196" priority="2" stopIfTrue="1">
      <formula>IF(OR($P$9="en juego",$P$9="hoy!"),1,0)</formula>
    </cfRule>
  </conditionalFormatting>
  <conditionalFormatting sqref="O10:O11 M10:M11">
    <cfRule type="expression" dxfId="195" priority="1" stopIfTrue="1">
      <formula>IF(OR($P$10="en juego",$P$10="hoy!"),1,0)</formula>
    </cfRule>
  </conditionalFormatting>
  <dataValidations count="3">
    <dataValidation type="whole" allowBlank="1" showErrorMessage="1" errorTitle="Dato no válido" error="Ingrese sólo un número entero_x000a_entre 0 y 99." sqref="C6:C11 E6:E11">
      <formula1>0</formula1>
      <formula2>99</formula2>
    </dataValidation>
    <dataValidation type="list" allowBlank="1" showInputMessage="1" showErrorMessage="1" sqref="N3:O3">
      <formula1>Hora</formula1>
    </dataValidation>
    <dataValidation type="list" allowBlank="1" showInputMessage="1" showErrorMessage="1" sqref="M3">
      <formula1>Diferencia</formula1>
    </dataValidation>
  </dataValidations>
  <hyperlinks>
    <hyperlink ref="U28:V28" location="Menu!A1" display="Menu Principal"/>
  </hyperlinks>
  <pageMargins left="0.75" right="0.75" top="1" bottom="1" header="0" footer="0"/>
  <pageSetup paperSize="9" scale="70" orientation="portrait" horizontalDpi="300" verticalDpi="300" r:id="rId1"/>
  <headerFooter alignWithMargins="0"/>
  <ignoredErrors>
    <ignoredError sqref="F9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X29"/>
  <sheetViews>
    <sheetView showGridLines="0" showRowColHeaders="0" showOutlineSymbols="0" zoomScaleNormal="100" workbookViewId="0">
      <selection activeCell="C11" sqref="C11"/>
    </sheetView>
  </sheetViews>
  <sheetFormatPr baseColWidth="10" defaultRowHeight="12.75"/>
  <cols>
    <col min="1" max="1" width="2.7109375" style="4" customWidth="1"/>
    <col min="2" max="2" width="14.28515625" style="4" customWidth="1"/>
    <col min="3" max="3" width="3.28515625" style="4" customWidth="1"/>
    <col min="4" max="4" width="1.7109375" style="4" customWidth="1"/>
    <col min="5" max="5" width="3.42578125" style="4" customWidth="1"/>
    <col min="6" max="7" width="14.28515625" style="4" customWidth="1"/>
    <col min="8" max="16" width="3.7109375" style="4" customWidth="1"/>
    <col min="17" max="18" width="3.85546875" style="4" customWidth="1"/>
    <col min="19" max="19" width="4.7109375" style="4" customWidth="1"/>
    <col min="20" max="20" width="5.7109375" style="4" customWidth="1"/>
    <col min="21" max="22" width="7.7109375" style="4" customWidth="1"/>
    <col min="23" max="23" width="5.7109375" style="4" customWidth="1"/>
    <col min="24" max="24" width="7.7109375" style="4" customWidth="1"/>
    <col min="25" max="16384" width="11.42578125" style="4"/>
  </cols>
  <sheetData>
    <row r="1" spans="1:24" s="10" customFormat="1" ht="35.1" customHeight="1">
      <c r="A1" s="221" t="s">
        <v>122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103"/>
    </row>
    <row r="2" spans="1:24" s="10" customFormat="1" ht="35.1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47"/>
    </row>
    <row r="3" spans="1:24" ht="21" customHeight="1">
      <c r="G3" s="11"/>
      <c r="I3" s="226" t="s">
        <v>144</v>
      </c>
      <c r="J3" s="226"/>
      <c r="K3" s="226"/>
      <c r="L3" s="226"/>
      <c r="M3" s="162" t="s">
        <v>13</v>
      </c>
      <c r="N3" s="225">
        <v>0.29166666666666669</v>
      </c>
      <c r="O3" s="225"/>
      <c r="P3" s="12"/>
      <c r="Q3" s="13"/>
      <c r="V3" s="11"/>
    </row>
    <row r="4" spans="1:24" ht="12.75" customHeight="1">
      <c r="B4" s="220" t="s">
        <v>12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T4" s="227" t="s">
        <v>82</v>
      </c>
      <c r="U4" s="228"/>
      <c r="V4" s="228"/>
      <c r="W4" s="228"/>
    </row>
    <row r="5" spans="1:24" ht="12.75" customHeight="1">
      <c r="B5" s="14"/>
      <c r="C5" s="14"/>
      <c r="D5" s="14"/>
      <c r="E5" s="14"/>
      <c r="F5" s="14"/>
      <c r="G5" s="15" t="s">
        <v>27</v>
      </c>
      <c r="H5" s="224" t="s">
        <v>28</v>
      </c>
      <c r="I5" s="224"/>
      <c r="J5" s="222" t="s">
        <v>79</v>
      </c>
      <c r="K5" s="222"/>
      <c r="L5" s="222" t="s">
        <v>146</v>
      </c>
      <c r="M5" s="222"/>
      <c r="N5" s="222"/>
      <c r="O5" s="222"/>
      <c r="P5" s="222" t="s">
        <v>39</v>
      </c>
      <c r="Q5" s="222"/>
      <c r="T5" s="228"/>
      <c r="U5" s="228"/>
      <c r="V5" s="228"/>
      <c r="W5" s="228"/>
    </row>
    <row r="6" spans="1:24" ht="14.25" customHeight="1">
      <c r="A6" s="143" t="str">
        <f t="shared" ref="A6:A11" ca="1" si="0">IF(OR(P6="finalizado",P6="en juego",P6="hoy!"),"Ø","")</f>
        <v/>
      </c>
      <c r="B6" s="142" t="str">
        <f>IF(U7&lt;&gt;"",U7,"")</f>
        <v>Inglaterra</v>
      </c>
      <c r="C6" s="148"/>
      <c r="D6" s="16" t="s">
        <v>13</v>
      </c>
      <c r="E6" s="148"/>
      <c r="F6" s="144" t="str">
        <f>IF(U9&lt;&gt;"",U9,"")</f>
        <v>EEUU</v>
      </c>
      <c r="G6" s="102" t="s">
        <v>115</v>
      </c>
      <c r="H6" s="215">
        <v>40341</v>
      </c>
      <c r="I6" s="215"/>
      <c r="J6" s="216">
        <v>0.85416666666666663</v>
      </c>
      <c r="K6" s="216"/>
      <c r="L6" s="219">
        <f>IF(M3="-",(TEXT(H6,"dd/mm")&amp;" "&amp;TEXT(J6,"hh:mm"))-N3,(TEXT(H6,"dd/mm")&amp;" "&amp;TEXT(J6,"hh:mm"))+N3)</f>
        <v>40341.5625</v>
      </c>
      <c r="M6" s="219"/>
      <c r="N6" s="219"/>
      <c r="O6" s="219"/>
      <c r="P6" s="214" t="str">
        <f t="shared" ref="P6:P11" ca="1" si="1">IF(OR(H6="",J6="",H6&lt;$U$24),"",IF(H6=$U$24,IF(AND(J6&lt;=$V$26,$V$26&lt;=(J6+0.08333333333)),"en juego",IF($V$26&lt;J6,"hoy!","finalizado")),IF($U$24&gt;H6,"finalizado","")))</f>
        <v/>
      </c>
      <c r="Q6" s="214"/>
      <c r="S6" s="14"/>
      <c r="V6" s="11"/>
      <c r="W6" s="14"/>
    </row>
    <row r="7" spans="1:24" ht="14.25" customHeight="1">
      <c r="A7" s="143" t="str">
        <f t="shared" ca="1" si="0"/>
        <v/>
      </c>
      <c r="B7" s="142" t="str">
        <f>IF(U11&lt;&gt;"",U11,"")</f>
        <v>Argelia</v>
      </c>
      <c r="C7" s="148"/>
      <c r="D7" s="16" t="s">
        <v>13</v>
      </c>
      <c r="E7" s="148"/>
      <c r="F7" s="144" t="str">
        <f>IF(U13&lt;&gt;"",U13,"")</f>
        <v>Eslovenia</v>
      </c>
      <c r="G7" s="102" t="s">
        <v>114</v>
      </c>
      <c r="H7" s="215">
        <v>40342</v>
      </c>
      <c r="I7" s="215"/>
      <c r="J7" s="216">
        <v>0.5625</v>
      </c>
      <c r="K7" s="216"/>
      <c r="L7" s="219">
        <f>IF(M3="-",(TEXT(H7,"dd/mm")&amp;" "&amp;TEXT(J7,"hh:mm"))-N3,(TEXT(H7,"dd/mm")&amp;" "&amp;TEXT(J7,"hh:mm"))+N3)</f>
        <v>40342.270833333336</v>
      </c>
      <c r="M7" s="219"/>
      <c r="N7" s="219"/>
      <c r="O7" s="219"/>
      <c r="P7" s="214" t="str">
        <f t="shared" ca="1" si="1"/>
        <v/>
      </c>
      <c r="Q7" s="214"/>
      <c r="R7" s="18"/>
      <c r="S7" s="140"/>
      <c r="T7" s="128"/>
      <c r="U7" s="218" t="s">
        <v>63</v>
      </c>
      <c r="V7" s="218"/>
      <c r="W7" s="128"/>
    </row>
    <row r="8" spans="1:24" ht="14.25" customHeight="1">
      <c r="A8" s="143" t="str">
        <f t="shared" ca="1" si="0"/>
        <v/>
      </c>
      <c r="B8" s="142" t="str">
        <f>IF(U13&lt;&gt;"",U13,"")</f>
        <v>Eslovenia</v>
      </c>
      <c r="C8" s="148"/>
      <c r="D8" s="16" t="s">
        <v>13</v>
      </c>
      <c r="E8" s="148"/>
      <c r="F8" s="144" t="str">
        <f>IF(U9&lt;&gt;"",U9,"")</f>
        <v>EEUU</v>
      </c>
      <c r="G8" s="102" t="s">
        <v>112</v>
      </c>
      <c r="H8" s="215">
        <v>40347</v>
      </c>
      <c r="I8" s="215"/>
      <c r="J8" s="216">
        <v>0.66666666666666663</v>
      </c>
      <c r="K8" s="216"/>
      <c r="L8" s="219">
        <f>IF(M3="-",(TEXT(H8,"dd/mm")&amp;" "&amp;TEXT(J8,"hh:mm"))-N3,(TEXT(H8,"dd/mm")&amp;" "&amp;TEXT(J8,"hh:mm"))+N3)</f>
        <v>40347.375</v>
      </c>
      <c r="M8" s="219"/>
      <c r="N8" s="219"/>
      <c r="O8" s="219"/>
      <c r="P8" s="214" t="str">
        <f t="shared" ca="1" si="1"/>
        <v/>
      </c>
      <c r="Q8" s="214"/>
      <c r="R8" s="19"/>
      <c r="S8" s="141"/>
      <c r="T8" s="129"/>
      <c r="U8" s="53"/>
      <c r="V8" s="60"/>
      <c r="W8" s="137"/>
    </row>
    <row r="9" spans="1:24" ht="14.25" customHeight="1">
      <c r="A9" s="143" t="str">
        <f t="shared" ca="1" si="0"/>
        <v/>
      </c>
      <c r="B9" s="142" t="str">
        <f>IF(U7&lt;&gt;"",U7,"")</f>
        <v>Inglaterra</v>
      </c>
      <c r="C9" s="148"/>
      <c r="D9" s="16" t="s">
        <v>13</v>
      </c>
      <c r="E9" s="148"/>
      <c r="F9" s="144" t="str">
        <f>IF(U11&lt;&gt;"",U11,"")</f>
        <v>Argelia</v>
      </c>
      <c r="G9" s="102" t="s">
        <v>113</v>
      </c>
      <c r="H9" s="215">
        <v>40347</v>
      </c>
      <c r="I9" s="215"/>
      <c r="J9" s="216">
        <v>0.85416666666666663</v>
      </c>
      <c r="K9" s="216"/>
      <c r="L9" s="219">
        <f>IF(M3="-",(TEXT(H9,"dd/mm")&amp;" "&amp;TEXT(J9,"hh:mm"))-N3,(TEXT(H9,"dd/mm")&amp;" "&amp;TEXT(J9,"hh:mm"))+N3)</f>
        <v>40347.5625</v>
      </c>
      <c r="M9" s="219"/>
      <c r="N9" s="219"/>
      <c r="O9" s="219"/>
      <c r="P9" s="214" t="str">
        <f t="shared" ca="1" si="1"/>
        <v/>
      </c>
      <c r="Q9" s="214"/>
      <c r="S9" s="137"/>
      <c r="T9" s="128"/>
      <c r="U9" s="218" t="s">
        <v>99</v>
      </c>
      <c r="V9" s="218"/>
      <c r="W9" s="128"/>
    </row>
    <row r="10" spans="1:24" ht="14.25" customHeight="1">
      <c r="A10" s="143" t="str">
        <f t="shared" ca="1" si="0"/>
        <v/>
      </c>
      <c r="B10" s="142" t="str">
        <f>IF(U13&lt;&gt;"",U13,"")</f>
        <v>Eslovenia</v>
      </c>
      <c r="C10" s="148"/>
      <c r="D10" s="16" t="s">
        <v>13</v>
      </c>
      <c r="E10" s="148"/>
      <c r="F10" s="144" t="str">
        <f>IF(U7&lt;&gt;"",U7,"")</f>
        <v>Inglaterra</v>
      </c>
      <c r="G10" s="102" t="s">
        <v>117</v>
      </c>
      <c r="H10" s="215">
        <v>40352</v>
      </c>
      <c r="I10" s="215"/>
      <c r="J10" s="216">
        <v>0.66666666666666663</v>
      </c>
      <c r="K10" s="216"/>
      <c r="L10" s="219">
        <f>IF(M3="-",(TEXT(H10,"dd/mm")&amp;" "&amp;TEXT(J10,"hh:mm"))-N3,(TEXT(H10,"dd/mm")&amp;" "&amp;TEXT(J10,"hh:mm"))+N3)</f>
        <v>40352.375</v>
      </c>
      <c r="M10" s="219"/>
      <c r="N10" s="219"/>
      <c r="O10" s="219"/>
      <c r="P10" s="214" t="str">
        <f t="shared" ca="1" si="1"/>
        <v/>
      </c>
      <c r="Q10" s="214"/>
      <c r="S10" s="137"/>
      <c r="T10" s="129"/>
      <c r="U10" s="53"/>
      <c r="V10" s="60"/>
      <c r="W10" s="137"/>
    </row>
    <row r="11" spans="1:24" ht="14.25" customHeight="1">
      <c r="A11" s="143" t="str">
        <f t="shared" ca="1" si="0"/>
        <v/>
      </c>
      <c r="B11" s="142" t="str">
        <f>IF(U9&lt;&gt;"",U9,"")</f>
        <v>EEUU</v>
      </c>
      <c r="C11" s="148"/>
      <c r="D11" s="16" t="s">
        <v>13</v>
      </c>
      <c r="E11" s="148"/>
      <c r="F11" s="144" t="str">
        <f>IF(U11&lt;&gt;"",U11,"")</f>
        <v>Argelia</v>
      </c>
      <c r="G11" s="102" t="s">
        <v>111</v>
      </c>
      <c r="H11" s="215">
        <v>40352</v>
      </c>
      <c r="I11" s="215"/>
      <c r="J11" s="216">
        <v>0.66666666666666663</v>
      </c>
      <c r="K11" s="216"/>
      <c r="L11" s="219">
        <f>IF(M3="-",(TEXT(H11,"dd/mm")&amp;" "&amp;TEXT(J11,"hh:mm"))-N3,(TEXT(H11,"dd/mm")&amp;" "&amp;TEXT(J11,"hh:mm"))+N3)</f>
        <v>40352.375</v>
      </c>
      <c r="M11" s="219"/>
      <c r="N11" s="219"/>
      <c r="O11" s="219"/>
      <c r="P11" s="214" t="str">
        <f t="shared" ca="1" si="1"/>
        <v/>
      </c>
      <c r="Q11" s="214"/>
      <c r="S11" s="137"/>
      <c r="T11" s="128"/>
      <c r="U11" s="218" t="s">
        <v>101</v>
      </c>
      <c r="V11" s="218"/>
      <c r="W11" s="128"/>
    </row>
    <row r="12" spans="1:24" ht="14.25" customHeight="1">
      <c r="A12" s="14"/>
      <c r="B12" s="20"/>
      <c r="C12" s="21"/>
      <c r="D12" s="22"/>
      <c r="E12" s="21"/>
      <c r="F12" s="14"/>
      <c r="G12" s="23"/>
      <c r="H12" s="22"/>
      <c r="I12" s="24"/>
      <c r="J12" s="12"/>
      <c r="K12" s="25"/>
      <c r="L12" s="157"/>
      <c r="M12" s="157"/>
      <c r="N12" s="157"/>
      <c r="O12" s="157"/>
      <c r="P12" s="26"/>
      <c r="Q12" s="26"/>
      <c r="S12" s="137"/>
      <c r="T12" s="129"/>
      <c r="U12" s="53"/>
      <c r="V12" s="60"/>
      <c r="W12" s="137"/>
    </row>
    <row r="13" spans="1:24" ht="14.25" customHeight="1">
      <c r="B13" s="20"/>
      <c r="C13" s="21"/>
      <c r="D13" s="22"/>
      <c r="E13" s="21"/>
      <c r="F13" s="14"/>
      <c r="G13" s="23"/>
      <c r="H13" s="22"/>
      <c r="I13" s="22"/>
      <c r="J13" s="12"/>
      <c r="K13" s="27"/>
      <c r="L13" s="12"/>
      <c r="M13" s="12"/>
      <c r="N13" s="12"/>
      <c r="O13" s="12"/>
      <c r="P13" s="26"/>
      <c r="Q13" s="26"/>
      <c r="S13" s="137"/>
      <c r="T13" s="128"/>
      <c r="U13" s="218" t="s">
        <v>105</v>
      </c>
      <c r="V13" s="218"/>
      <c r="W13" s="128"/>
    </row>
    <row r="14" spans="1:24" ht="13.5" customHeight="1">
      <c r="B14" s="20"/>
      <c r="C14" s="21"/>
      <c r="D14" s="22"/>
      <c r="E14" s="21"/>
      <c r="F14" s="14"/>
      <c r="G14" s="23"/>
      <c r="H14" s="22"/>
      <c r="I14" s="22"/>
      <c r="J14" s="12"/>
      <c r="K14" s="27"/>
      <c r="L14" s="12"/>
      <c r="M14" s="12"/>
      <c r="N14" s="12"/>
      <c r="O14" s="12"/>
      <c r="P14" s="26"/>
      <c r="Q14" s="26"/>
      <c r="S14" s="14"/>
      <c r="U14" s="111"/>
      <c r="V14" s="113"/>
      <c r="W14" s="14"/>
    </row>
    <row r="15" spans="1:24">
      <c r="G15" s="220" t="s">
        <v>29</v>
      </c>
      <c r="H15" s="220"/>
      <c r="I15" s="220"/>
      <c r="J15" s="220"/>
      <c r="K15" s="220"/>
      <c r="L15" s="220"/>
      <c r="M15" s="220"/>
      <c r="N15" s="220"/>
      <c r="O15" s="220"/>
      <c r="P15" s="158"/>
      <c r="Q15" s="158"/>
      <c r="R15" s="158"/>
      <c r="S15" s="158"/>
      <c r="V15" s="11"/>
    </row>
    <row r="16" spans="1:24">
      <c r="G16" s="43"/>
      <c r="H16" s="44" t="s">
        <v>30</v>
      </c>
      <c r="I16" s="44" t="s">
        <v>31</v>
      </c>
      <c r="J16" s="44" t="s">
        <v>32</v>
      </c>
      <c r="K16" s="44" t="s">
        <v>33</v>
      </c>
      <c r="L16" s="44" t="s">
        <v>34</v>
      </c>
      <c r="M16" s="44" t="s">
        <v>35</v>
      </c>
      <c r="N16" s="44" t="s">
        <v>36</v>
      </c>
      <c r="O16" s="44" t="s">
        <v>37</v>
      </c>
      <c r="V16" s="11"/>
    </row>
    <row r="17" spans="1:24">
      <c r="F17" s="48" t="s">
        <v>43</v>
      </c>
      <c r="G17" s="147" t="str">
        <f>calculoC!F52</f>
        <v>Inglaterra</v>
      </c>
      <c r="H17" s="17">
        <f>calculoC!G52</f>
        <v>0</v>
      </c>
      <c r="I17" s="17">
        <f>calculoC!H52</f>
        <v>0</v>
      </c>
      <c r="J17" s="17">
        <f>calculoC!I52</f>
        <v>0</v>
      </c>
      <c r="K17" s="17">
        <f>calculoC!J52</f>
        <v>0</v>
      </c>
      <c r="L17" s="17">
        <f>calculoC!K52</f>
        <v>0</v>
      </c>
      <c r="M17" s="17">
        <f>calculoC!L52</f>
        <v>0</v>
      </c>
      <c r="N17" s="17">
        <f>L17-M17</f>
        <v>0</v>
      </c>
      <c r="O17" s="17">
        <f>calculoC!M52</f>
        <v>0</v>
      </c>
      <c r="T17" s="30"/>
      <c r="U17" s="28"/>
      <c r="V17" s="29"/>
      <c r="W17" s="28"/>
    </row>
    <row r="18" spans="1:24">
      <c r="F18" s="48" t="s">
        <v>43</v>
      </c>
      <c r="G18" s="147" t="str">
        <f>calculoC!F53</f>
        <v>EEUU</v>
      </c>
      <c r="H18" s="17">
        <f>calculoC!G53</f>
        <v>0</v>
      </c>
      <c r="I18" s="17">
        <f>calculoC!H53</f>
        <v>0</v>
      </c>
      <c r="J18" s="17">
        <f>calculoC!I53</f>
        <v>0</v>
      </c>
      <c r="K18" s="17">
        <f>calculoC!J53</f>
        <v>0</v>
      </c>
      <c r="L18" s="17">
        <f>calculoC!K53</f>
        <v>0</v>
      </c>
      <c r="M18" s="17">
        <f>calculoC!L53</f>
        <v>0</v>
      </c>
      <c r="N18" s="17">
        <f>L18-M18</f>
        <v>0</v>
      </c>
      <c r="O18" s="17">
        <f>calculoC!M53</f>
        <v>0</v>
      </c>
      <c r="T18" s="30"/>
      <c r="U18" s="28"/>
      <c r="V18" s="29"/>
      <c r="W18" s="28"/>
    </row>
    <row r="19" spans="1:24">
      <c r="F19" s="28"/>
      <c r="G19" s="45" t="str">
        <f>calculoC!F54</f>
        <v>Argelia</v>
      </c>
      <c r="H19" s="17">
        <f>calculoC!G54</f>
        <v>0</v>
      </c>
      <c r="I19" s="17">
        <f>calculoC!H54</f>
        <v>0</v>
      </c>
      <c r="J19" s="17">
        <f>calculoC!I54</f>
        <v>0</v>
      </c>
      <c r="K19" s="17">
        <f>calculoC!J54</f>
        <v>0</v>
      </c>
      <c r="L19" s="17">
        <f>calculoC!K54</f>
        <v>0</v>
      </c>
      <c r="M19" s="17">
        <f>calculoC!L54</f>
        <v>0</v>
      </c>
      <c r="N19" s="17">
        <f>L19-M19</f>
        <v>0</v>
      </c>
      <c r="O19" s="17">
        <f>calculoC!M54</f>
        <v>0</v>
      </c>
      <c r="T19" s="31"/>
      <c r="U19" s="28"/>
      <c r="V19" s="29"/>
      <c r="W19" s="28"/>
    </row>
    <row r="20" spans="1:24">
      <c r="F20" s="28"/>
      <c r="G20" s="45" t="str">
        <f>calculoC!F55</f>
        <v>Eslovenia</v>
      </c>
      <c r="H20" s="17">
        <f>calculoC!G55</f>
        <v>0</v>
      </c>
      <c r="I20" s="17">
        <f>calculoC!H55</f>
        <v>0</v>
      </c>
      <c r="J20" s="17">
        <f>calculoC!I55</f>
        <v>0</v>
      </c>
      <c r="K20" s="17">
        <f>calculoC!J55</f>
        <v>0</v>
      </c>
      <c r="L20" s="17">
        <f>calculoC!K55</f>
        <v>0</v>
      </c>
      <c r="M20" s="17">
        <f>calculoC!L55</f>
        <v>0</v>
      </c>
      <c r="N20" s="17">
        <f>L20-M20</f>
        <v>0</v>
      </c>
      <c r="O20" s="17">
        <f>calculoC!M55</f>
        <v>0</v>
      </c>
      <c r="T20" s="31"/>
      <c r="U20" s="31"/>
      <c r="V20" s="32"/>
      <c r="W20" s="31"/>
    </row>
    <row r="21" spans="1:24">
      <c r="R21" s="33"/>
      <c r="S21" s="33"/>
      <c r="T21" s="33"/>
      <c r="U21" s="33"/>
      <c r="V21" s="34"/>
      <c r="W21" s="33"/>
    </row>
    <row r="22" spans="1:24" ht="11.25" customHeight="1">
      <c r="R22" s="33"/>
      <c r="S22" s="33"/>
      <c r="T22" s="33"/>
      <c r="U22" s="33"/>
      <c r="V22" s="34"/>
      <c r="W22" s="33"/>
    </row>
    <row r="23" spans="1:24" ht="9" customHeight="1">
      <c r="R23" s="33"/>
      <c r="S23" s="33"/>
      <c r="T23" s="33"/>
      <c r="V23" s="35"/>
      <c r="W23" s="33"/>
    </row>
    <row r="24" spans="1:24" ht="13.5">
      <c r="B24" s="42"/>
      <c r="C24" s="49"/>
      <c r="R24" s="46"/>
      <c r="S24" s="46"/>
      <c r="T24" s="36" t="s">
        <v>38</v>
      </c>
      <c r="U24" s="37">
        <f ca="1">TODAY()</f>
        <v>40327</v>
      </c>
      <c r="V24" s="38">
        <f ca="1">NOW()</f>
        <v>40327.64036701389</v>
      </c>
      <c r="W24" s="39"/>
    </row>
    <row r="25" spans="1:24" hidden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6"/>
      <c r="S25" s="6"/>
      <c r="T25" s="6"/>
      <c r="U25" s="8">
        <f ca="1">HOUR(V24)</f>
        <v>15</v>
      </c>
      <c r="V25" s="8">
        <f ca="1">MINUTE(V24)</f>
        <v>22</v>
      </c>
      <c r="W25" s="7"/>
      <c r="X25" s="5"/>
    </row>
    <row r="26" spans="1:24" hidden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  <c r="S26" s="6"/>
      <c r="T26" s="5"/>
      <c r="U26" s="8"/>
      <c r="V26" s="9">
        <f ca="1">TIME(U25,V25,0)</f>
        <v>0.64027777777777783</v>
      </c>
      <c r="W26" s="7"/>
      <c r="X26" s="5"/>
    </row>
    <row r="27" spans="1:24">
      <c r="R27" s="33"/>
      <c r="S27" s="33"/>
      <c r="T27" s="33"/>
      <c r="U27" s="39"/>
      <c r="V27" s="39"/>
      <c r="W27" s="39"/>
    </row>
    <row r="28" spans="1:24">
      <c r="R28" s="33"/>
      <c r="S28" s="33"/>
      <c r="T28" s="33"/>
      <c r="U28" s="217" t="s">
        <v>78</v>
      </c>
      <c r="V28" s="217"/>
      <c r="W28" s="39"/>
    </row>
    <row r="29" spans="1:24">
      <c r="R29" s="33"/>
      <c r="S29" s="33"/>
      <c r="T29" s="33"/>
      <c r="U29" s="39"/>
      <c r="V29" s="39"/>
      <c r="W29" s="39"/>
    </row>
  </sheetData>
  <sheetProtection sheet="1" objects="1" scenarios="1"/>
  <dataConsolidate/>
  <mergeCells count="39">
    <mergeCell ref="A1:W2"/>
    <mergeCell ref="U7:V7"/>
    <mergeCell ref="U9:V9"/>
    <mergeCell ref="U11:V11"/>
    <mergeCell ref="H5:I5"/>
    <mergeCell ref="J5:K5"/>
    <mergeCell ref="T4:W5"/>
    <mergeCell ref="H7:I7"/>
    <mergeCell ref="H8:I8"/>
    <mergeCell ref="P7:Q7"/>
    <mergeCell ref="U28:V28"/>
    <mergeCell ref="B4:Q4"/>
    <mergeCell ref="H6:I6"/>
    <mergeCell ref="J6:K6"/>
    <mergeCell ref="P5:Q5"/>
    <mergeCell ref="P6:Q6"/>
    <mergeCell ref="P8:Q8"/>
    <mergeCell ref="J7:K7"/>
    <mergeCell ref="J8:K8"/>
    <mergeCell ref="J9:K9"/>
    <mergeCell ref="U13:V13"/>
    <mergeCell ref="P9:Q9"/>
    <mergeCell ref="P10:Q10"/>
    <mergeCell ref="P11:Q11"/>
    <mergeCell ref="H9:I9"/>
    <mergeCell ref="H10:I10"/>
    <mergeCell ref="G15:O15"/>
    <mergeCell ref="I3:L3"/>
    <mergeCell ref="N3:O3"/>
    <mergeCell ref="L5:O5"/>
    <mergeCell ref="L6:O6"/>
    <mergeCell ref="L7:O7"/>
    <mergeCell ref="L8:O8"/>
    <mergeCell ref="L9:O9"/>
    <mergeCell ref="L10:O10"/>
    <mergeCell ref="L11:O11"/>
    <mergeCell ref="H11:I11"/>
    <mergeCell ref="J11:K11"/>
    <mergeCell ref="J10:K10"/>
  </mergeCells>
  <phoneticPr fontId="31" type="noConversion"/>
  <conditionalFormatting sqref="F17:F18">
    <cfRule type="expression" dxfId="194" priority="17" stopIfTrue="1">
      <formula>IF(AND($H$17=3,$H$18=3,$H$19=3,$H$20=3),1,0)</formula>
    </cfRule>
  </conditionalFormatting>
  <conditionalFormatting sqref="G17:O18">
    <cfRule type="expression" dxfId="193" priority="18" stopIfTrue="1">
      <formula>IF(AND($H$17=3,$H$18=3,$H$19=3,$H$20=3),1,0)</formula>
    </cfRule>
  </conditionalFormatting>
  <conditionalFormatting sqref="B7:Q7">
    <cfRule type="expression" dxfId="192" priority="19" stopIfTrue="1">
      <formula>IF(OR($P$7="en juego",$P$7="hoy!"),1,0)</formula>
    </cfRule>
  </conditionalFormatting>
  <conditionalFormatting sqref="B6:Q6 C7:C11 E7:E11 J9:O9">
    <cfRule type="expression" dxfId="191" priority="20" stopIfTrue="1">
      <formula>IF(OR($P$6="en juego",$P$6="hoy!"),1,0)</formula>
    </cfRule>
  </conditionalFormatting>
  <conditionalFormatting sqref="B8:Q8 H9:I9 J10:O11">
    <cfRule type="expression" dxfId="190" priority="21" stopIfTrue="1">
      <formula>IF(OR($P$8="en juego",$P$8="hoy!"),1,0)</formula>
    </cfRule>
  </conditionalFormatting>
  <conditionalFormatting sqref="B9:G9 J9:Q9">
    <cfRule type="expression" dxfId="189" priority="22" stopIfTrue="1">
      <formula>IF(OR($P$9="en juego",$P$9="hoy!"),1,0)</formula>
    </cfRule>
  </conditionalFormatting>
  <conditionalFormatting sqref="B10:Q10 H11:O11">
    <cfRule type="expression" dxfId="188" priority="23" stopIfTrue="1">
      <formula>IF(OR($P$10="en juego",$P$10="hoy!"),1,0)</formula>
    </cfRule>
  </conditionalFormatting>
  <conditionalFormatting sqref="B11:G11 J11:Q11">
    <cfRule type="expression" dxfId="187" priority="24" stopIfTrue="1">
      <formula>IF(OR($P$11="en juego",$P$11="hoy!"),1,0)</formula>
    </cfRule>
  </conditionalFormatting>
  <conditionalFormatting sqref="N3:O3">
    <cfRule type="expression" dxfId="186" priority="12" stopIfTrue="1">
      <formula>IF(OR($P$6="en juego",$P$6="hoy!"),1,0)</formula>
    </cfRule>
  </conditionalFormatting>
  <conditionalFormatting sqref="L7:O7">
    <cfRule type="expression" dxfId="185" priority="11" stopIfTrue="1">
      <formula>IF(OR($P$7="en juego",$P$7="hoy!"),1,0)</formula>
    </cfRule>
  </conditionalFormatting>
  <conditionalFormatting sqref="L6:O6">
    <cfRule type="expression" dxfId="184" priority="10" stopIfTrue="1">
      <formula>IF(OR($P$6="en juego",$P$6="hoy!"),1,0)</formula>
    </cfRule>
  </conditionalFormatting>
  <conditionalFormatting sqref="L8:O8 L10:O11">
    <cfRule type="expression" dxfId="183" priority="9" stopIfTrue="1">
      <formula>IF(OR($P$8="en juego",$P$8="hoy!"),1,0)</formula>
    </cfRule>
  </conditionalFormatting>
  <conditionalFormatting sqref="L9:O9">
    <cfRule type="expression" dxfId="182" priority="8" stopIfTrue="1">
      <formula>IF(OR($P$9="en juego",$P$9="hoy!"),1,0)</formula>
    </cfRule>
  </conditionalFormatting>
  <conditionalFormatting sqref="L10:O11">
    <cfRule type="expression" dxfId="181" priority="7" stopIfTrue="1">
      <formula>IF(OR($P$10="en juego",$P$10="hoy!"),1,0)</formula>
    </cfRule>
  </conditionalFormatting>
  <conditionalFormatting sqref="L11:O11">
    <cfRule type="expression" dxfId="180" priority="6" stopIfTrue="1">
      <formula>IF(OR($P$11="en juego",$P$11="hoy!"),1,0)</formula>
    </cfRule>
  </conditionalFormatting>
  <conditionalFormatting sqref="O7:O11 M7:M11">
    <cfRule type="expression" dxfId="179" priority="5" stopIfTrue="1">
      <formula>IF(OR($P$7="en juego",$P$7="hoy!"),1,0)</formula>
    </cfRule>
  </conditionalFormatting>
  <conditionalFormatting sqref="M6 O6:O11">
    <cfRule type="expression" dxfId="178" priority="4" stopIfTrue="1">
      <formula>IF(OR($P$6="en juego",$P$6="hoy!"),1,0)</formula>
    </cfRule>
  </conditionalFormatting>
  <conditionalFormatting sqref="M8:M11 O8:O11">
    <cfRule type="expression" dxfId="177" priority="3" stopIfTrue="1">
      <formula>IF(OR($P$8="en juego",$P$8="hoy!"),1,0)</formula>
    </cfRule>
  </conditionalFormatting>
  <conditionalFormatting sqref="M9:M11 O9:O11">
    <cfRule type="expression" dxfId="176" priority="2" stopIfTrue="1">
      <formula>IF(OR($P$9="en juego",$P$9="hoy!"),1,0)</formula>
    </cfRule>
  </conditionalFormatting>
  <conditionalFormatting sqref="O10:O11 M10:M11">
    <cfRule type="expression" dxfId="175" priority="1" stopIfTrue="1">
      <formula>IF(OR($P$10="en juego",$P$10="hoy!"),1,0)</formula>
    </cfRule>
  </conditionalFormatting>
  <dataValidations count="3">
    <dataValidation type="whole" allowBlank="1" showErrorMessage="1" errorTitle="Dato no válido" error="Ingrese sólo un número entero_x000a_entre 0 y 99." sqref="C6:C11 E6:E11">
      <formula1>0</formula1>
      <formula2>99</formula2>
    </dataValidation>
    <dataValidation type="list" allowBlank="1" showInputMessage="1" showErrorMessage="1" sqref="M3">
      <formula1>Diferencia</formula1>
    </dataValidation>
    <dataValidation type="list" allowBlank="1" showInputMessage="1" showErrorMessage="1" sqref="N3:O3">
      <formula1>Hora</formula1>
    </dataValidation>
  </dataValidations>
  <hyperlinks>
    <hyperlink ref="U28:V28" location="Menu!A1" display="Menu Principal"/>
  </hyperlinks>
  <pageMargins left="0.75" right="0.75" top="1" bottom="1" header="0" footer="0"/>
  <pageSetup paperSize="9" scale="89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X29"/>
  <sheetViews>
    <sheetView showGridLines="0" showRowColHeaders="0" showOutlineSymbols="0" zoomScaleNormal="100" workbookViewId="0">
      <selection activeCell="E11" sqref="E11"/>
    </sheetView>
  </sheetViews>
  <sheetFormatPr baseColWidth="10" defaultRowHeight="12.75"/>
  <cols>
    <col min="1" max="1" width="2.7109375" style="4" customWidth="1"/>
    <col min="2" max="2" width="14.28515625" style="4" customWidth="1"/>
    <col min="3" max="3" width="3.28515625" style="4" customWidth="1"/>
    <col min="4" max="4" width="1.7109375" style="4" customWidth="1"/>
    <col min="5" max="5" width="3.42578125" style="4" customWidth="1"/>
    <col min="6" max="7" width="14.28515625" style="4" customWidth="1"/>
    <col min="8" max="16" width="3.7109375" style="4" customWidth="1"/>
    <col min="17" max="18" width="3.85546875" style="4" customWidth="1"/>
    <col min="19" max="19" width="4.7109375" style="4" customWidth="1"/>
    <col min="20" max="20" width="5.7109375" style="4" customWidth="1"/>
    <col min="21" max="22" width="7.7109375" style="4" customWidth="1"/>
    <col min="23" max="23" width="5.7109375" style="4" customWidth="1"/>
    <col min="24" max="24" width="7.7109375" style="4" customWidth="1"/>
    <col min="25" max="16384" width="11.42578125" style="4"/>
  </cols>
  <sheetData>
    <row r="1" spans="1:24" s="10" customFormat="1" ht="35.1" customHeight="1">
      <c r="A1" s="221" t="s">
        <v>122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103"/>
    </row>
    <row r="2" spans="1:24" s="10" customFormat="1" ht="35.1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47"/>
    </row>
    <row r="3" spans="1:24" ht="21" customHeight="1">
      <c r="G3" s="11"/>
      <c r="I3" s="226" t="s">
        <v>144</v>
      </c>
      <c r="J3" s="226"/>
      <c r="K3" s="226"/>
      <c r="L3" s="226"/>
      <c r="M3" s="162" t="s">
        <v>13</v>
      </c>
      <c r="N3" s="225">
        <v>0.29166666666666669</v>
      </c>
      <c r="O3" s="225"/>
      <c r="P3" s="12"/>
      <c r="Q3" s="13"/>
      <c r="V3" s="11"/>
    </row>
    <row r="4" spans="1:24" ht="12.75" customHeight="1">
      <c r="B4" s="220" t="s">
        <v>12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T4" s="227" t="s">
        <v>83</v>
      </c>
      <c r="U4" s="228"/>
      <c r="V4" s="228"/>
      <c r="W4" s="228"/>
    </row>
    <row r="5" spans="1:24" ht="12.75" customHeight="1">
      <c r="A5" s="14"/>
      <c r="B5" s="14"/>
      <c r="C5" s="14"/>
      <c r="D5" s="14"/>
      <c r="E5" s="14"/>
      <c r="F5" s="14"/>
      <c r="G5" s="15" t="s">
        <v>27</v>
      </c>
      <c r="H5" s="224" t="s">
        <v>28</v>
      </c>
      <c r="I5" s="224"/>
      <c r="J5" s="222" t="s">
        <v>79</v>
      </c>
      <c r="K5" s="222"/>
      <c r="L5" s="222" t="s">
        <v>146</v>
      </c>
      <c r="M5" s="222"/>
      <c r="N5" s="222"/>
      <c r="O5" s="222"/>
      <c r="P5" s="222" t="s">
        <v>39</v>
      </c>
      <c r="Q5" s="222"/>
      <c r="T5" s="228"/>
      <c r="U5" s="228"/>
      <c r="V5" s="228"/>
      <c r="W5" s="228"/>
    </row>
    <row r="6" spans="1:24" ht="14.25" customHeight="1">
      <c r="A6" s="143" t="str">
        <f t="shared" ref="A6:A11" ca="1" si="0">IF(OR(P6="finalizado",P6="en juego",P6="hoy!"),"Ø","")</f>
        <v/>
      </c>
      <c r="B6" s="142" t="str">
        <f>IF(U7&lt;&gt;"",U7,"")</f>
        <v>Alemania</v>
      </c>
      <c r="C6" s="148"/>
      <c r="D6" s="16" t="s">
        <v>13</v>
      </c>
      <c r="E6" s="148"/>
      <c r="F6" s="144" t="str">
        <f>IF(U9&lt;&gt;"",U9,"")</f>
        <v>Australia</v>
      </c>
      <c r="G6" s="102" t="s">
        <v>110</v>
      </c>
      <c r="H6" s="215">
        <v>40342</v>
      </c>
      <c r="I6" s="215"/>
      <c r="J6" s="216">
        <v>0.66666666666666663</v>
      </c>
      <c r="K6" s="216"/>
      <c r="L6" s="219">
        <f>IF(M3="-",(TEXT(H6,"dd/mm")&amp;" "&amp;TEXT(J6,"hh:mm"))-N3,(TEXT(H6,"dd/mm")&amp;" "&amp;TEXT(J6,"hh:mm"))+N3)</f>
        <v>40342.375</v>
      </c>
      <c r="M6" s="219"/>
      <c r="N6" s="219"/>
      <c r="O6" s="219"/>
      <c r="P6" s="214" t="str">
        <f t="shared" ref="P6:P11" ca="1" si="1">IF(OR(H6="",J6="",H6&lt;$U$24),"",IF(H6=$U$24,IF(AND(J6&lt;=$V$26,$V$26&lt;=(J6+0.08333333333)),"en juego",IF($V$26&lt;J6,"hoy!","finalizado")),IF($U$24&gt;H6,"finalizado","")))</f>
        <v/>
      </c>
      <c r="Q6" s="214"/>
      <c r="S6" s="14"/>
      <c r="V6" s="11"/>
      <c r="W6" s="14"/>
    </row>
    <row r="7" spans="1:24" ht="14.25" customHeight="1">
      <c r="A7" s="143" t="str">
        <f t="shared" ca="1" si="0"/>
        <v/>
      </c>
      <c r="B7" s="142" t="str">
        <f>IF(U11&lt;&gt;"",U11,"")</f>
        <v>Serbia</v>
      </c>
      <c r="C7" s="148"/>
      <c r="D7" s="16" t="s">
        <v>13</v>
      </c>
      <c r="E7" s="148"/>
      <c r="F7" s="144" t="str">
        <f>IF(U13&lt;&gt;"",U13,"")</f>
        <v>Ghana</v>
      </c>
      <c r="G7" s="102" t="s">
        <v>111</v>
      </c>
      <c r="H7" s="215">
        <v>40342</v>
      </c>
      <c r="I7" s="215"/>
      <c r="J7" s="216">
        <v>0.85416666666666663</v>
      </c>
      <c r="K7" s="216"/>
      <c r="L7" s="219">
        <f>IF(M3="-",(TEXT(H7,"dd/mm")&amp;" "&amp;TEXT(J7,"hh:mm"))-N3,(TEXT(H7,"dd/mm")&amp;" "&amp;TEXT(J7,"hh:mm"))+N3)</f>
        <v>40342.5625</v>
      </c>
      <c r="M7" s="219"/>
      <c r="N7" s="219"/>
      <c r="O7" s="219"/>
      <c r="P7" s="214" t="str">
        <f t="shared" ca="1" si="1"/>
        <v/>
      </c>
      <c r="Q7" s="214"/>
      <c r="R7" s="18"/>
      <c r="S7" s="138"/>
      <c r="T7" s="128"/>
      <c r="U7" s="218" t="s">
        <v>61</v>
      </c>
      <c r="V7" s="218"/>
      <c r="W7" s="128"/>
    </row>
    <row r="8" spans="1:24" ht="14.25" customHeight="1">
      <c r="A8" s="143" t="str">
        <f t="shared" ca="1" si="0"/>
        <v/>
      </c>
      <c r="B8" s="142" t="str">
        <f>IF(U7&lt;&gt;"",U7,"")</f>
        <v>Alemania</v>
      </c>
      <c r="C8" s="148"/>
      <c r="D8" s="16" t="s">
        <v>13</v>
      </c>
      <c r="E8" s="148"/>
      <c r="F8" s="144" t="str">
        <f>IF(U11&lt;&gt;"",U11,"")</f>
        <v>Serbia</v>
      </c>
      <c r="G8" s="102" t="s">
        <v>117</v>
      </c>
      <c r="H8" s="215">
        <v>40347</v>
      </c>
      <c r="I8" s="215"/>
      <c r="J8" s="216">
        <v>0.5625</v>
      </c>
      <c r="K8" s="216"/>
      <c r="L8" s="219">
        <f>IF(M3="-",(TEXT(H8,"dd/mm")&amp;" "&amp;TEXT(J8,"hh:mm"))-N3,(TEXT(H8,"dd/mm")&amp;" "&amp;TEXT(J8,"hh:mm"))+N3)</f>
        <v>40347.270833333336</v>
      </c>
      <c r="M8" s="219"/>
      <c r="N8" s="219"/>
      <c r="O8" s="219"/>
      <c r="P8" s="214" t="str">
        <f t="shared" ca="1" si="1"/>
        <v/>
      </c>
      <c r="Q8" s="214"/>
      <c r="R8" s="19"/>
      <c r="S8" s="139"/>
      <c r="T8" s="129"/>
      <c r="U8" s="53"/>
      <c r="V8" s="60"/>
      <c r="W8" s="137"/>
    </row>
    <row r="9" spans="1:24" ht="14.25" customHeight="1">
      <c r="A9" s="143" t="str">
        <f t="shared" ca="1" si="0"/>
        <v/>
      </c>
      <c r="B9" s="142" t="str">
        <f>IF(U13&lt;&gt;"",U13,"")</f>
        <v>Ghana</v>
      </c>
      <c r="C9" s="148"/>
      <c r="D9" s="16" t="s">
        <v>13</v>
      </c>
      <c r="E9" s="148"/>
      <c r="F9" s="144" t="str">
        <f>IF(U9&lt;&gt;"",U9,"")</f>
        <v>Australia</v>
      </c>
      <c r="G9" s="102" t="s">
        <v>115</v>
      </c>
      <c r="H9" s="215">
        <v>40348</v>
      </c>
      <c r="I9" s="215"/>
      <c r="J9" s="216">
        <v>0.5625</v>
      </c>
      <c r="K9" s="216"/>
      <c r="L9" s="219">
        <f>IF(M3="-",(TEXT(H9,"dd/mm")&amp;" "&amp;TEXT(J9,"hh:mm"))-N3,(TEXT(H9,"dd/mm")&amp;" "&amp;TEXT(J9,"hh:mm"))+N3)</f>
        <v>40348.270833333336</v>
      </c>
      <c r="M9" s="219"/>
      <c r="N9" s="219"/>
      <c r="O9" s="219"/>
      <c r="P9" s="214" t="str">
        <f t="shared" ca="1" si="1"/>
        <v/>
      </c>
      <c r="Q9" s="214"/>
      <c r="S9" s="14"/>
      <c r="T9" s="128"/>
      <c r="U9" s="218" t="s">
        <v>92</v>
      </c>
      <c r="V9" s="218"/>
      <c r="W9" s="128"/>
    </row>
    <row r="10" spans="1:24" ht="14.25" customHeight="1">
      <c r="A10" s="143" t="str">
        <f t="shared" ca="1" si="0"/>
        <v/>
      </c>
      <c r="B10" s="142" t="str">
        <f>IF(U13&lt;&gt;"",U13,"")</f>
        <v>Ghana</v>
      </c>
      <c r="C10" s="148"/>
      <c r="D10" s="16" t="s">
        <v>13</v>
      </c>
      <c r="E10" s="148"/>
      <c r="F10" s="144" t="str">
        <f>IF(U7&lt;&gt;"",U7,"")</f>
        <v>Alemania</v>
      </c>
      <c r="G10" s="102" t="s">
        <v>112</v>
      </c>
      <c r="H10" s="215">
        <v>40352</v>
      </c>
      <c r="I10" s="215"/>
      <c r="J10" s="216">
        <v>0.85416666666666663</v>
      </c>
      <c r="K10" s="216"/>
      <c r="L10" s="219">
        <f>IF(M3="-",(TEXT(H10,"dd/mm")&amp;" "&amp;TEXT(J10,"hh:mm"))-N3,(TEXT(H10,"dd/mm")&amp;" "&amp;TEXT(J10,"hh:mm"))+N3)</f>
        <v>40352.5625</v>
      </c>
      <c r="M10" s="219"/>
      <c r="N10" s="219"/>
      <c r="O10" s="219"/>
      <c r="P10" s="214" t="str">
        <f t="shared" ca="1" si="1"/>
        <v/>
      </c>
      <c r="Q10" s="214"/>
      <c r="S10" s="14"/>
      <c r="T10" s="129"/>
      <c r="U10" s="53"/>
      <c r="V10" s="60"/>
      <c r="W10" s="137"/>
    </row>
    <row r="11" spans="1:24" ht="14.25" customHeight="1">
      <c r="A11" s="143" t="str">
        <f t="shared" ca="1" si="0"/>
        <v/>
      </c>
      <c r="B11" s="142" t="str">
        <f>IF(U9&lt;&gt;"",U9,"")</f>
        <v>Australia</v>
      </c>
      <c r="C11" s="148"/>
      <c r="D11" s="16" t="s">
        <v>13</v>
      </c>
      <c r="E11" s="148"/>
      <c r="F11" s="144" t="str">
        <f>IF(U11&lt;&gt;"",U11,"")</f>
        <v>Serbia</v>
      </c>
      <c r="G11" s="102" t="s">
        <v>118</v>
      </c>
      <c r="H11" s="215">
        <v>40352</v>
      </c>
      <c r="I11" s="215"/>
      <c r="J11" s="216">
        <v>0.85416666666666663</v>
      </c>
      <c r="K11" s="216"/>
      <c r="L11" s="219">
        <f>IF(M3="-",(TEXT(H11,"dd/mm")&amp;" "&amp;TEXT(J11,"hh:mm"))-N3,(TEXT(H11,"dd/mm")&amp;" "&amp;TEXT(J11,"hh:mm"))+N3)</f>
        <v>40352.5625</v>
      </c>
      <c r="M11" s="219"/>
      <c r="N11" s="219"/>
      <c r="O11" s="219"/>
      <c r="P11" s="214" t="str">
        <f t="shared" ca="1" si="1"/>
        <v/>
      </c>
      <c r="Q11" s="214"/>
      <c r="S11" s="14"/>
      <c r="T11" s="128"/>
      <c r="U11" s="218" t="s">
        <v>106</v>
      </c>
      <c r="V11" s="218"/>
      <c r="W11" s="128"/>
    </row>
    <row r="12" spans="1:24" ht="14.25" customHeight="1">
      <c r="B12" s="20"/>
      <c r="C12" s="21"/>
      <c r="D12" s="22"/>
      <c r="E12" s="21"/>
      <c r="F12" s="14"/>
      <c r="G12" s="23"/>
      <c r="H12" s="22"/>
      <c r="I12" s="24"/>
      <c r="J12" s="12"/>
      <c r="K12" s="25"/>
      <c r="L12" s="157"/>
      <c r="M12" s="157"/>
      <c r="N12" s="157"/>
      <c r="O12" s="157"/>
      <c r="P12" s="26"/>
      <c r="Q12" s="26"/>
      <c r="S12" s="14"/>
      <c r="T12" s="129"/>
      <c r="U12" s="53"/>
      <c r="V12" s="60"/>
      <c r="W12" s="137"/>
    </row>
    <row r="13" spans="1:24" ht="14.25" customHeight="1">
      <c r="B13" s="20"/>
      <c r="C13" s="21"/>
      <c r="D13" s="22"/>
      <c r="E13" s="21"/>
      <c r="F13" s="14"/>
      <c r="G13" s="23"/>
      <c r="H13" s="22"/>
      <c r="I13" s="22"/>
      <c r="J13" s="12"/>
      <c r="K13" s="27"/>
      <c r="L13" s="12"/>
      <c r="M13" s="12"/>
      <c r="N13" s="12"/>
      <c r="O13" s="12"/>
      <c r="P13" s="26"/>
      <c r="Q13" s="26"/>
      <c r="S13" s="14"/>
      <c r="T13" s="128"/>
      <c r="U13" s="218" t="s">
        <v>91</v>
      </c>
      <c r="V13" s="218"/>
      <c r="W13" s="128"/>
    </row>
    <row r="14" spans="1:24" ht="13.5" customHeight="1">
      <c r="B14" s="20"/>
      <c r="C14" s="21"/>
      <c r="D14" s="22"/>
      <c r="E14" s="21"/>
      <c r="F14" s="14"/>
      <c r="G14" s="23"/>
      <c r="H14" s="22"/>
      <c r="I14" s="22"/>
      <c r="J14" s="12"/>
      <c r="K14" s="27"/>
      <c r="L14" s="12"/>
      <c r="M14" s="12"/>
      <c r="N14" s="12"/>
      <c r="O14" s="12"/>
      <c r="P14" s="26"/>
      <c r="Q14" s="26"/>
      <c r="S14" s="14"/>
      <c r="U14" s="111"/>
      <c r="V14" s="113"/>
      <c r="W14" s="14"/>
    </row>
    <row r="15" spans="1:24">
      <c r="G15" s="220" t="s">
        <v>29</v>
      </c>
      <c r="H15" s="220"/>
      <c r="I15" s="220"/>
      <c r="J15" s="220"/>
      <c r="K15" s="220"/>
      <c r="L15" s="220"/>
      <c r="M15" s="220"/>
      <c r="N15" s="220"/>
      <c r="O15" s="220"/>
      <c r="P15" s="158"/>
      <c r="Q15" s="158"/>
      <c r="R15" s="158"/>
      <c r="S15" s="158"/>
      <c r="V15" s="11"/>
    </row>
    <row r="16" spans="1:24">
      <c r="G16" s="43"/>
      <c r="H16" s="44" t="s">
        <v>30</v>
      </c>
      <c r="I16" s="44" t="s">
        <v>31</v>
      </c>
      <c r="J16" s="44" t="s">
        <v>32</v>
      </c>
      <c r="K16" s="44" t="s">
        <v>33</v>
      </c>
      <c r="L16" s="44" t="s">
        <v>34</v>
      </c>
      <c r="M16" s="44" t="s">
        <v>35</v>
      </c>
      <c r="N16" s="44" t="s">
        <v>36</v>
      </c>
      <c r="O16" s="44" t="s">
        <v>37</v>
      </c>
      <c r="V16" s="11"/>
    </row>
    <row r="17" spans="1:24">
      <c r="F17" s="48" t="s">
        <v>43</v>
      </c>
      <c r="G17" s="147" t="str">
        <f>calculoD!F52</f>
        <v>Alemania</v>
      </c>
      <c r="H17" s="17">
        <f>calculoD!G52</f>
        <v>0</v>
      </c>
      <c r="I17" s="17">
        <f>calculoD!H52</f>
        <v>0</v>
      </c>
      <c r="J17" s="17">
        <f>calculoD!I52</f>
        <v>0</v>
      </c>
      <c r="K17" s="17">
        <f>calculoD!J52</f>
        <v>0</v>
      </c>
      <c r="L17" s="17">
        <f>calculoD!K52</f>
        <v>0</v>
      </c>
      <c r="M17" s="17">
        <f>calculoD!L52</f>
        <v>0</v>
      </c>
      <c r="N17" s="17">
        <f>L17-M17</f>
        <v>0</v>
      </c>
      <c r="O17" s="17">
        <f>calculoD!M52</f>
        <v>0</v>
      </c>
      <c r="T17" s="30"/>
      <c r="U17" s="28"/>
      <c r="V17" s="29"/>
      <c r="W17" s="28"/>
    </row>
    <row r="18" spans="1:24">
      <c r="F18" s="48" t="s">
        <v>43</v>
      </c>
      <c r="G18" s="147" t="str">
        <f>calculoD!F53</f>
        <v>Australia</v>
      </c>
      <c r="H18" s="17">
        <f>calculoD!G53</f>
        <v>0</v>
      </c>
      <c r="I18" s="17">
        <f>calculoD!H53</f>
        <v>0</v>
      </c>
      <c r="J18" s="17">
        <f>calculoD!I53</f>
        <v>0</v>
      </c>
      <c r="K18" s="17">
        <f>calculoD!J53</f>
        <v>0</v>
      </c>
      <c r="L18" s="17">
        <f>calculoD!K53</f>
        <v>0</v>
      </c>
      <c r="M18" s="17">
        <f>calculoD!L53</f>
        <v>0</v>
      </c>
      <c r="N18" s="17">
        <f>L18-M18</f>
        <v>0</v>
      </c>
      <c r="O18" s="17">
        <f>calculoD!M53</f>
        <v>0</v>
      </c>
      <c r="T18" s="30"/>
      <c r="U18" s="28"/>
      <c r="V18" s="29"/>
      <c r="W18" s="28"/>
    </row>
    <row r="19" spans="1:24">
      <c r="F19" s="28"/>
      <c r="G19" s="45" t="str">
        <f>calculoD!F54</f>
        <v>Serbia</v>
      </c>
      <c r="H19" s="17">
        <f>calculoD!G54</f>
        <v>0</v>
      </c>
      <c r="I19" s="17">
        <f>calculoD!H54</f>
        <v>0</v>
      </c>
      <c r="J19" s="17">
        <f>calculoD!I54</f>
        <v>0</v>
      </c>
      <c r="K19" s="17">
        <f>calculoD!J54</f>
        <v>0</v>
      </c>
      <c r="L19" s="17">
        <f>calculoD!K54</f>
        <v>0</v>
      </c>
      <c r="M19" s="17">
        <f>calculoD!L54</f>
        <v>0</v>
      </c>
      <c r="N19" s="17">
        <f>L19-M19</f>
        <v>0</v>
      </c>
      <c r="O19" s="17">
        <f>calculoD!M54</f>
        <v>0</v>
      </c>
      <c r="T19" s="31"/>
      <c r="U19" s="28"/>
      <c r="V19" s="29"/>
      <c r="W19" s="28"/>
    </row>
    <row r="20" spans="1:24">
      <c r="F20" s="28"/>
      <c r="G20" s="45" t="str">
        <f>calculoD!F55</f>
        <v>Ghana</v>
      </c>
      <c r="H20" s="17">
        <f>calculoD!G55</f>
        <v>0</v>
      </c>
      <c r="I20" s="17">
        <f>calculoD!H55</f>
        <v>0</v>
      </c>
      <c r="J20" s="17">
        <f>calculoD!I55</f>
        <v>0</v>
      </c>
      <c r="K20" s="17">
        <f>calculoD!J55</f>
        <v>0</v>
      </c>
      <c r="L20" s="17">
        <f>calculoD!K55</f>
        <v>0</v>
      </c>
      <c r="M20" s="17">
        <f>calculoD!L55</f>
        <v>0</v>
      </c>
      <c r="N20" s="17">
        <f>L20-M20</f>
        <v>0</v>
      </c>
      <c r="O20" s="17">
        <f>calculoD!M55</f>
        <v>0</v>
      </c>
      <c r="T20" s="31"/>
      <c r="U20" s="31"/>
      <c r="V20" s="32"/>
      <c r="W20" s="31"/>
    </row>
    <row r="21" spans="1:24">
      <c r="R21" s="33"/>
      <c r="S21" s="33"/>
      <c r="T21" s="33"/>
      <c r="U21" s="33"/>
      <c r="V21" s="34"/>
      <c r="W21" s="33"/>
    </row>
    <row r="22" spans="1:24" ht="11.25" customHeight="1">
      <c r="R22" s="33"/>
      <c r="S22" s="33"/>
      <c r="T22" s="33"/>
      <c r="U22" s="33"/>
      <c r="V22" s="34"/>
      <c r="W22" s="33"/>
    </row>
    <row r="23" spans="1:24" ht="9" customHeight="1">
      <c r="R23" s="33"/>
      <c r="S23" s="33"/>
      <c r="T23" s="33"/>
      <c r="V23" s="35"/>
      <c r="W23" s="33"/>
    </row>
    <row r="24" spans="1:24" ht="13.5">
      <c r="B24" s="42"/>
      <c r="C24" s="49"/>
      <c r="R24" s="46"/>
      <c r="S24" s="46"/>
      <c r="T24" s="36" t="s">
        <v>38</v>
      </c>
      <c r="U24" s="37">
        <f ca="1">TODAY()</f>
        <v>40327</v>
      </c>
      <c r="V24" s="38">
        <f ca="1">NOW()</f>
        <v>40327.64036701389</v>
      </c>
      <c r="W24" s="39"/>
    </row>
    <row r="25" spans="1:24" hidden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6"/>
      <c r="S25" s="6"/>
      <c r="T25" s="6"/>
      <c r="U25" s="8">
        <f ca="1">HOUR(V24)</f>
        <v>15</v>
      </c>
      <c r="V25" s="8">
        <f ca="1">MINUTE(V24)</f>
        <v>22</v>
      </c>
      <c r="W25" s="7"/>
      <c r="X25" s="5"/>
    </row>
    <row r="26" spans="1:24" hidden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  <c r="S26" s="6"/>
      <c r="T26" s="5"/>
      <c r="U26" s="8"/>
      <c r="V26" s="9">
        <f ca="1">TIME(U25,V25,0)</f>
        <v>0.64027777777777783</v>
      </c>
      <c r="W26" s="7"/>
      <c r="X26" s="5"/>
    </row>
    <row r="27" spans="1:24">
      <c r="R27" s="33"/>
      <c r="S27" s="33"/>
      <c r="T27" s="33"/>
      <c r="U27" s="39"/>
      <c r="V27" s="39"/>
      <c r="W27" s="39"/>
    </row>
    <row r="28" spans="1:24">
      <c r="R28" s="33"/>
      <c r="S28" s="33"/>
      <c r="T28" s="33"/>
      <c r="U28" s="217" t="s">
        <v>78</v>
      </c>
      <c r="V28" s="217"/>
      <c r="W28" s="39"/>
    </row>
    <row r="29" spans="1:24">
      <c r="R29" s="33"/>
      <c r="S29" s="33"/>
      <c r="T29" s="33"/>
      <c r="U29" s="39"/>
      <c r="V29" s="39"/>
      <c r="W29" s="39"/>
    </row>
  </sheetData>
  <sheetProtection sheet="1" objects="1" scenarios="1"/>
  <dataConsolidate/>
  <mergeCells count="39">
    <mergeCell ref="A1:W2"/>
    <mergeCell ref="U7:V7"/>
    <mergeCell ref="U9:V9"/>
    <mergeCell ref="U11:V11"/>
    <mergeCell ref="H5:I5"/>
    <mergeCell ref="J5:K5"/>
    <mergeCell ref="T4:W5"/>
    <mergeCell ref="H7:I7"/>
    <mergeCell ref="H8:I8"/>
    <mergeCell ref="P7:Q7"/>
    <mergeCell ref="I3:L3"/>
    <mergeCell ref="N3:O3"/>
    <mergeCell ref="L10:O10"/>
    <mergeCell ref="L11:O11"/>
    <mergeCell ref="U28:V28"/>
    <mergeCell ref="B4:Q4"/>
    <mergeCell ref="H6:I6"/>
    <mergeCell ref="J6:K6"/>
    <mergeCell ref="P5:Q5"/>
    <mergeCell ref="P6:Q6"/>
    <mergeCell ref="P8:Q8"/>
    <mergeCell ref="J7:K7"/>
    <mergeCell ref="J8:K8"/>
    <mergeCell ref="J9:K9"/>
    <mergeCell ref="U13:V13"/>
    <mergeCell ref="P9:Q9"/>
    <mergeCell ref="P10:Q10"/>
    <mergeCell ref="P11:Q11"/>
    <mergeCell ref="H9:I9"/>
    <mergeCell ref="H10:I10"/>
    <mergeCell ref="G15:O15"/>
    <mergeCell ref="L5:O5"/>
    <mergeCell ref="L6:O6"/>
    <mergeCell ref="L7:O7"/>
    <mergeCell ref="L8:O8"/>
    <mergeCell ref="L9:O9"/>
    <mergeCell ref="H11:I11"/>
    <mergeCell ref="J11:K11"/>
    <mergeCell ref="J10:K10"/>
  </mergeCells>
  <phoneticPr fontId="31" type="noConversion"/>
  <conditionalFormatting sqref="F17:F18">
    <cfRule type="expression" dxfId="174" priority="20" stopIfTrue="1">
      <formula>IF(AND($H$17=3,$H$18=3,$H$19=3,$H$20=3),1,0)</formula>
    </cfRule>
  </conditionalFormatting>
  <conditionalFormatting sqref="G17:O18">
    <cfRule type="expression" dxfId="173" priority="21" stopIfTrue="1">
      <formula>IF(AND($H$17=3,$H$18=3,$H$19=3,$H$20=3),1,0)</formula>
    </cfRule>
  </conditionalFormatting>
  <conditionalFormatting sqref="J8:O11 B7:Q7 O7:O11 M7:M11">
    <cfRule type="expression" dxfId="172" priority="22" stopIfTrue="1">
      <formula>IF(OR($P$7="en juego",$P$7="hoy!"),1,0)</formula>
    </cfRule>
  </conditionalFormatting>
  <conditionalFormatting sqref="C7:C11 E7:E11 N3:O3 L9:O9 B6:Q6 O6:O11">
    <cfRule type="expression" dxfId="171" priority="23" stopIfTrue="1">
      <formula>IF(OR($P$6="en juego",$P$6="hoy!"),1,0)</formula>
    </cfRule>
  </conditionalFormatting>
  <conditionalFormatting sqref="B8:I8 L8:Q8 L10:O11 M8:M11 O8:O11">
    <cfRule type="expression" dxfId="170" priority="24" stopIfTrue="1">
      <formula>IF(OR($P$8="en juego",$P$8="hoy!"),1,0)</formula>
    </cfRule>
  </conditionalFormatting>
  <conditionalFormatting sqref="B9:Q9 M9:M11 O9:O11">
    <cfRule type="expression" dxfId="169" priority="25" stopIfTrue="1">
      <formula>IF(OR($P$9="en juego",$P$9="hoy!"),1,0)</formula>
    </cfRule>
  </conditionalFormatting>
  <conditionalFormatting sqref="B10:I10 P10:Q10 H11:I11 L10:O11">
    <cfRule type="expression" dxfId="168" priority="26" stopIfTrue="1">
      <formula>IF(OR($P$10="en juego",$P$10="hoy!"),1,0)</formula>
    </cfRule>
  </conditionalFormatting>
  <conditionalFormatting sqref="B11:I11 L11:Q11">
    <cfRule type="expression" dxfId="167" priority="27" stopIfTrue="1">
      <formula>IF(OR($P$11="en juego",$P$11="hoy!"),1,0)</formula>
    </cfRule>
  </conditionalFormatting>
  <dataValidations count="3">
    <dataValidation type="whole" allowBlank="1" showErrorMessage="1" errorTitle="Dato no válido" error="Ingrese sólo un número entero_x000a_entre 0 y 99." sqref="C6:C11 E6:E11">
      <formula1>0</formula1>
      <formula2>99</formula2>
    </dataValidation>
    <dataValidation type="list" allowBlank="1" showInputMessage="1" showErrorMessage="1" sqref="N3:O3">
      <formula1>Hora</formula1>
    </dataValidation>
    <dataValidation type="list" allowBlank="1" showInputMessage="1" showErrorMessage="1" sqref="M3">
      <formula1>Diferencia</formula1>
    </dataValidation>
  </dataValidations>
  <hyperlinks>
    <hyperlink ref="U28:V28" location="Menu!A1" display="Menu Principal"/>
  </hyperlinks>
  <pageMargins left="0.75" right="0.75" top="1" bottom="1" header="0" footer="0"/>
  <pageSetup paperSize="9" scale="89" orientation="portrait" horizontalDpi="300" verticalDpi="300"/>
  <headerFooter alignWithMargins="0"/>
  <ignoredErrors>
    <ignoredError sqref="F10 F7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A1:X29"/>
  <sheetViews>
    <sheetView showGridLines="0" showRowColHeaders="0" showOutlineSymbols="0" zoomScaleNormal="100" workbookViewId="0">
      <selection activeCell="C11" sqref="C11"/>
    </sheetView>
  </sheetViews>
  <sheetFormatPr baseColWidth="10" defaultRowHeight="12.75"/>
  <cols>
    <col min="1" max="1" width="2.7109375" style="4" customWidth="1"/>
    <col min="2" max="2" width="14.28515625" style="4" customWidth="1"/>
    <col min="3" max="3" width="3.28515625" style="4" customWidth="1"/>
    <col min="4" max="4" width="1.7109375" style="4" customWidth="1"/>
    <col min="5" max="5" width="3.42578125" style="4" customWidth="1"/>
    <col min="6" max="7" width="14.28515625" style="4" customWidth="1"/>
    <col min="8" max="16" width="3.7109375" style="4" customWidth="1"/>
    <col min="17" max="18" width="3.85546875" style="4" customWidth="1"/>
    <col min="19" max="19" width="4.7109375" style="4" customWidth="1"/>
    <col min="20" max="20" width="5.7109375" style="4" customWidth="1"/>
    <col min="21" max="22" width="7.7109375" style="4" customWidth="1"/>
    <col min="23" max="23" width="5.7109375" style="4" customWidth="1"/>
    <col min="24" max="24" width="7.7109375" style="4" customWidth="1"/>
    <col min="25" max="16384" width="11.42578125" style="4"/>
  </cols>
  <sheetData>
    <row r="1" spans="1:24" s="10" customFormat="1" ht="35.1" customHeight="1">
      <c r="A1" s="221" t="s">
        <v>122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103"/>
    </row>
    <row r="2" spans="1:24" s="10" customFormat="1" ht="35.1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47"/>
    </row>
    <row r="3" spans="1:24" ht="21" customHeight="1">
      <c r="G3" s="11"/>
      <c r="I3" s="226" t="s">
        <v>144</v>
      </c>
      <c r="J3" s="226"/>
      <c r="K3" s="226"/>
      <c r="L3" s="226"/>
      <c r="M3" s="162" t="s">
        <v>13</v>
      </c>
      <c r="N3" s="225">
        <v>0.29166666666666669</v>
      </c>
      <c r="O3" s="225"/>
      <c r="P3" s="12"/>
      <c r="Q3" s="13"/>
      <c r="V3" s="11"/>
    </row>
    <row r="4" spans="1:24" ht="12.75" customHeight="1">
      <c r="B4" s="220" t="s">
        <v>12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T4" s="227" t="s">
        <v>84</v>
      </c>
      <c r="U4" s="228"/>
      <c r="V4" s="228"/>
      <c r="W4" s="228"/>
    </row>
    <row r="5" spans="1:24" ht="12.75" customHeight="1">
      <c r="B5" s="14"/>
      <c r="C5" s="14"/>
      <c r="D5" s="14"/>
      <c r="E5" s="14"/>
      <c r="F5" s="14"/>
      <c r="G5" s="15" t="s">
        <v>27</v>
      </c>
      <c r="H5" s="224" t="s">
        <v>28</v>
      </c>
      <c r="I5" s="224"/>
      <c r="J5" s="222" t="s">
        <v>79</v>
      </c>
      <c r="K5" s="222"/>
      <c r="L5" s="222" t="s">
        <v>146</v>
      </c>
      <c r="M5" s="222"/>
      <c r="N5" s="222"/>
      <c r="O5" s="222"/>
      <c r="P5" s="222" t="s">
        <v>39</v>
      </c>
      <c r="Q5" s="222"/>
      <c r="T5" s="228"/>
      <c r="U5" s="228"/>
      <c r="V5" s="228"/>
      <c r="W5" s="228"/>
    </row>
    <row r="6" spans="1:24" ht="14.25" customHeight="1">
      <c r="A6" s="143" t="str">
        <f t="shared" ref="A6:A11" ca="1" si="0">IF(OR(P6="finalizado",P6="en juego",P6="hoy!"),"Ø","")</f>
        <v/>
      </c>
      <c r="B6" s="142" t="str">
        <f>IF(U7&lt;&gt;"",U7,"")</f>
        <v>Holanda</v>
      </c>
      <c r="C6" s="148"/>
      <c r="D6" s="16" t="s">
        <v>13</v>
      </c>
      <c r="E6" s="148"/>
      <c r="F6" s="144" t="str">
        <f>IF(U9&lt;&gt;"",U9,"")</f>
        <v>Dinamarca</v>
      </c>
      <c r="G6" s="102" t="s">
        <v>112</v>
      </c>
      <c r="H6" s="215">
        <v>40343</v>
      </c>
      <c r="I6" s="215"/>
      <c r="J6" s="216">
        <v>0.5625</v>
      </c>
      <c r="K6" s="216"/>
      <c r="L6" s="219">
        <f>IF(M3="-",(TEXT(H6,"dd/mm")&amp;" "&amp;TEXT(J6,"hh:mm"))-N3,(TEXT(H6,"dd/mm")&amp;" "&amp;TEXT(J6,"hh:mm"))+N3)</f>
        <v>40343.270833333336</v>
      </c>
      <c r="M6" s="219"/>
      <c r="N6" s="219"/>
      <c r="O6" s="219"/>
      <c r="P6" s="214" t="str">
        <f t="shared" ref="P6:P11" ca="1" si="1">IF(OR(H6="",J6="",H6&lt;$U$24),"",IF(H6=$U$24,IF(AND(J6&lt;=$V$26,$V$26&lt;=(J6+0.08333333333)),"en juego",IF($V$26&lt;J6,"hoy!","finalizado")),IF($U$24&gt;H6,"finalizado","")))</f>
        <v/>
      </c>
      <c r="Q6" s="214"/>
      <c r="S6" s="14"/>
      <c r="V6" s="11"/>
      <c r="W6" s="14"/>
    </row>
    <row r="7" spans="1:24" ht="14.25" customHeight="1">
      <c r="A7" s="143" t="str">
        <f t="shared" ca="1" si="0"/>
        <v/>
      </c>
      <c r="B7" s="142" t="str">
        <f>IF(U11&lt;&gt;"",U11,"")</f>
        <v>Japón</v>
      </c>
      <c r="C7" s="148"/>
      <c r="D7" s="16" t="s">
        <v>13</v>
      </c>
      <c r="E7" s="148"/>
      <c r="F7" s="144" t="str">
        <f>IF(U13&lt;&gt;"",U13,"")</f>
        <v>Camerún</v>
      </c>
      <c r="G7" s="102" t="s">
        <v>116</v>
      </c>
      <c r="H7" s="215">
        <v>40343</v>
      </c>
      <c r="I7" s="215"/>
      <c r="J7" s="216">
        <v>0.66666666666666663</v>
      </c>
      <c r="K7" s="216"/>
      <c r="L7" s="219">
        <f>IF(M3="-",(TEXT(H7,"dd/mm")&amp;" "&amp;TEXT(J7,"hh:mm"))-N3,(TEXT(H7,"dd/mm")&amp;" "&amp;TEXT(J7,"hh:mm"))+N3)</f>
        <v>40343.375</v>
      </c>
      <c r="M7" s="219"/>
      <c r="N7" s="219"/>
      <c r="O7" s="219"/>
      <c r="P7" s="214" t="str">
        <f t="shared" ca="1" si="1"/>
        <v/>
      </c>
      <c r="Q7" s="214"/>
      <c r="R7" s="18"/>
      <c r="S7" s="138"/>
      <c r="T7" s="128"/>
      <c r="U7" s="218" t="s">
        <v>94</v>
      </c>
      <c r="V7" s="218"/>
      <c r="W7" s="128"/>
    </row>
    <row r="8" spans="1:24" ht="14.25" customHeight="1">
      <c r="A8" s="143" t="str">
        <f t="shared" ca="1" si="0"/>
        <v/>
      </c>
      <c r="B8" s="142" t="str">
        <f>IF(U7&lt;&gt;"",U7,"")</f>
        <v>Holanda</v>
      </c>
      <c r="C8" s="148"/>
      <c r="D8" s="16" t="s">
        <v>13</v>
      </c>
      <c r="E8" s="148"/>
      <c r="F8" s="144" t="str">
        <f>IF(U11&lt;&gt;"",U11,"")</f>
        <v>Japón</v>
      </c>
      <c r="G8" s="102" t="s">
        <v>110</v>
      </c>
      <c r="H8" s="215">
        <v>40348</v>
      </c>
      <c r="I8" s="215"/>
      <c r="J8" s="216">
        <v>0.66666666666666663</v>
      </c>
      <c r="K8" s="216"/>
      <c r="L8" s="219">
        <f>IF(M3="-",(TEXT(H8,"dd/mm")&amp;" "&amp;TEXT(J8,"hh:mm"))-N3,(TEXT(H8,"dd/mm")&amp;" "&amp;TEXT(J8,"hh:mm"))+N3)</f>
        <v>40348.375</v>
      </c>
      <c r="M8" s="219"/>
      <c r="N8" s="219"/>
      <c r="O8" s="219"/>
      <c r="P8" s="214" t="str">
        <f t="shared" ca="1" si="1"/>
        <v/>
      </c>
      <c r="Q8" s="214"/>
      <c r="R8" s="19"/>
      <c r="S8" s="139"/>
      <c r="T8" s="129"/>
      <c r="U8" s="53"/>
      <c r="V8" s="60"/>
      <c r="W8" s="137"/>
    </row>
    <row r="9" spans="1:24" ht="14.25" customHeight="1">
      <c r="A9" s="143" t="str">
        <f t="shared" ca="1" si="0"/>
        <v/>
      </c>
      <c r="B9" s="142" t="str">
        <f>IF(U13&lt;&gt;"",U13,"")</f>
        <v>Camerún</v>
      </c>
      <c r="C9" s="148"/>
      <c r="D9" s="16" t="s">
        <v>13</v>
      </c>
      <c r="E9" s="148"/>
      <c r="F9" s="144" t="str">
        <f>IF(U9&lt;&gt;"",U9,"")</f>
        <v>Dinamarca</v>
      </c>
      <c r="G9" s="102" t="s">
        <v>111</v>
      </c>
      <c r="H9" s="215">
        <v>40348</v>
      </c>
      <c r="I9" s="215"/>
      <c r="J9" s="216">
        <v>0.85416666666666663</v>
      </c>
      <c r="K9" s="216"/>
      <c r="L9" s="219">
        <f>IF(M3="-",(TEXT(H9,"dd/mm")&amp;" "&amp;TEXT(J9,"hh:mm"))-N3,(TEXT(H9,"dd/mm")&amp;" "&amp;TEXT(J9,"hh:mm"))+N3)</f>
        <v>40348.5625</v>
      </c>
      <c r="M9" s="219"/>
      <c r="N9" s="219"/>
      <c r="O9" s="219"/>
      <c r="P9" s="214" t="str">
        <f t="shared" ca="1" si="1"/>
        <v/>
      </c>
      <c r="Q9" s="214"/>
      <c r="S9" s="14"/>
      <c r="T9" s="128"/>
      <c r="U9" s="218" t="s">
        <v>108</v>
      </c>
      <c r="V9" s="218"/>
      <c r="W9" s="128"/>
    </row>
    <row r="10" spans="1:24" ht="14.25" customHeight="1">
      <c r="A10" s="143" t="str">
        <f t="shared" ca="1" si="0"/>
        <v/>
      </c>
      <c r="B10" s="142" t="str">
        <f>IF(U9&lt;&gt;"",U9,"")</f>
        <v>Dinamarca</v>
      </c>
      <c r="C10" s="148"/>
      <c r="D10" s="16" t="s">
        <v>13</v>
      </c>
      <c r="E10" s="148"/>
      <c r="F10" s="144" t="str">
        <f>IF(U11&lt;&gt;"",U11,"")</f>
        <v>Japón</v>
      </c>
      <c r="G10" s="102" t="s">
        <v>115</v>
      </c>
      <c r="H10" s="215">
        <v>40353</v>
      </c>
      <c r="I10" s="215"/>
      <c r="J10" s="216">
        <v>0.85416666666666663</v>
      </c>
      <c r="K10" s="216"/>
      <c r="L10" s="219">
        <f>IF(M3="-",(TEXT(H10,"dd/mm")&amp;" "&amp;TEXT(J10,"hh:mm"))-N3,(TEXT(H10,"dd/mm")&amp;" "&amp;TEXT(J10,"hh:mm"))+N3)</f>
        <v>40353.5625</v>
      </c>
      <c r="M10" s="219"/>
      <c r="N10" s="219"/>
      <c r="O10" s="219"/>
      <c r="P10" s="214" t="str">
        <f t="shared" ca="1" si="1"/>
        <v/>
      </c>
      <c r="Q10" s="214"/>
      <c r="S10" s="14"/>
      <c r="T10" s="129"/>
      <c r="U10" s="53"/>
      <c r="V10" s="60"/>
      <c r="W10" s="137"/>
    </row>
    <row r="11" spans="1:24" ht="14.25" customHeight="1">
      <c r="A11" s="143" t="str">
        <f t="shared" ca="1" si="0"/>
        <v/>
      </c>
      <c r="B11" s="142" t="str">
        <f>IF(U13&lt;&gt;"",U13,"")</f>
        <v>Camerún</v>
      </c>
      <c r="C11" s="148"/>
      <c r="D11" s="16" t="s">
        <v>13</v>
      </c>
      <c r="E11" s="148"/>
      <c r="F11" s="144" t="str">
        <f>IF(U7&lt;&gt;"",U7,"")</f>
        <v>Holanda</v>
      </c>
      <c r="G11" s="102" t="s">
        <v>113</v>
      </c>
      <c r="H11" s="215">
        <v>40353</v>
      </c>
      <c r="I11" s="215"/>
      <c r="J11" s="216">
        <v>0.85416666666666663</v>
      </c>
      <c r="K11" s="216"/>
      <c r="L11" s="219">
        <f>IF(M3="-",(TEXT(H11,"dd/mm")&amp;" "&amp;TEXT(J11,"hh:mm"))-N3,(TEXT(H11,"dd/mm")&amp;" "&amp;TEXT(J11,"hh:mm"))+N3)</f>
        <v>40353.5625</v>
      </c>
      <c r="M11" s="219"/>
      <c r="N11" s="219"/>
      <c r="O11" s="219"/>
      <c r="P11" s="214" t="str">
        <f t="shared" ca="1" si="1"/>
        <v/>
      </c>
      <c r="Q11" s="214"/>
      <c r="S11" s="14"/>
      <c r="T11" s="128"/>
      <c r="U11" s="218" t="s">
        <v>139</v>
      </c>
      <c r="V11" s="218"/>
      <c r="W11" s="128"/>
    </row>
    <row r="12" spans="1:24" ht="14.25" customHeight="1">
      <c r="A12" s="14"/>
      <c r="B12" s="20"/>
      <c r="C12" s="21"/>
      <c r="D12" s="22"/>
      <c r="E12" s="21"/>
      <c r="F12" s="14"/>
      <c r="G12" s="23"/>
      <c r="H12" s="22"/>
      <c r="I12" s="24"/>
      <c r="J12" s="12"/>
      <c r="K12" s="25"/>
      <c r="L12" s="157"/>
      <c r="M12" s="157"/>
      <c r="N12" s="157"/>
      <c r="O12" s="157"/>
      <c r="P12" s="26"/>
      <c r="Q12" s="26"/>
      <c r="S12" s="14"/>
      <c r="T12" s="129"/>
      <c r="U12" s="53"/>
      <c r="V12" s="60"/>
      <c r="W12" s="137"/>
    </row>
    <row r="13" spans="1:24" ht="14.25" customHeight="1">
      <c r="B13" s="20"/>
      <c r="C13" s="21"/>
      <c r="D13" s="22"/>
      <c r="E13" s="21"/>
      <c r="F13" s="14"/>
      <c r="G13" s="23"/>
      <c r="H13" s="22"/>
      <c r="I13" s="22"/>
      <c r="J13" s="12"/>
      <c r="K13" s="27"/>
      <c r="L13" s="12"/>
      <c r="M13" s="12"/>
      <c r="N13" s="12"/>
      <c r="O13" s="12"/>
      <c r="P13" s="26"/>
      <c r="Q13" s="26"/>
      <c r="S13" s="14"/>
      <c r="T13" s="128"/>
      <c r="U13" s="218" t="s">
        <v>107</v>
      </c>
      <c r="V13" s="218"/>
      <c r="W13" s="128"/>
    </row>
    <row r="14" spans="1:24" ht="13.5" customHeight="1">
      <c r="B14" s="20"/>
      <c r="C14" s="21"/>
      <c r="D14" s="22"/>
      <c r="E14" s="21"/>
      <c r="F14" s="14"/>
      <c r="G14" s="23"/>
      <c r="H14" s="22"/>
      <c r="I14" s="22"/>
      <c r="J14" s="12"/>
      <c r="K14" s="27"/>
      <c r="L14" s="12"/>
      <c r="M14" s="12"/>
      <c r="N14" s="12"/>
      <c r="O14" s="12"/>
      <c r="P14" s="26"/>
      <c r="Q14" s="26"/>
      <c r="S14" s="14"/>
      <c r="U14" s="111"/>
      <c r="V14" s="113"/>
      <c r="W14" s="14"/>
      <c r="X14" s="14"/>
    </row>
    <row r="15" spans="1:24">
      <c r="G15" s="220" t="s">
        <v>29</v>
      </c>
      <c r="H15" s="220"/>
      <c r="I15" s="220"/>
      <c r="J15" s="220"/>
      <c r="K15" s="220"/>
      <c r="L15" s="220"/>
      <c r="M15" s="220"/>
      <c r="N15" s="220"/>
      <c r="O15" s="220"/>
      <c r="P15" s="158"/>
      <c r="Q15" s="158"/>
      <c r="R15" s="158"/>
      <c r="S15" s="158"/>
      <c r="V15" s="11"/>
    </row>
    <row r="16" spans="1:24">
      <c r="G16" s="43"/>
      <c r="H16" s="44" t="s">
        <v>30</v>
      </c>
      <c r="I16" s="44" t="s">
        <v>31</v>
      </c>
      <c r="J16" s="44" t="s">
        <v>32</v>
      </c>
      <c r="K16" s="44" t="s">
        <v>33</v>
      </c>
      <c r="L16" s="44" t="s">
        <v>34</v>
      </c>
      <c r="M16" s="44" t="s">
        <v>35</v>
      </c>
      <c r="N16" s="44" t="s">
        <v>36</v>
      </c>
      <c r="O16" s="44" t="s">
        <v>37</v>
      </c>
      <c r="V16" s="11"/>
    </row>
    <row r="17" spans="1:24">
      <c r="F17" s="48" t="s">
        <v>43</v>
      </c>
      <c r="G17" s="147" t="str">
        <f>calculoE!F52</f>
        <v>Holanda</v>
      </c>
      <c r="H17" s="17">
        <f>calculoE!G52</f>
        <v>0</v>
      </c>
      <c r="I17" s="17">
        <f>calculoE!H52</f>
        <v>0</v>
      </c>
      <c r="J17" s="17">
        <f>calculoE!I52</f>
        <v>0</v>
      </c>
      <c r="K17" s="17">
        <f>calculoE!J52</f>
        <v>0</v>
      </c>
      <c r="L17" s="17">
        <f>calculoE!K52</f>
        <v>0</v>
      </c>
      <c r="M17" s="17">
        <f>calculoE!L52</f>
        <v>0</v>
      </c>
      <c r="N17" s="17">
        <f>L17-M17</f>
        <v>0</v>
      </c>
      <c r="O17" s="17">
        <f>calculoE!M52</f>
        <v>0</v>
      </c>
      <c r="T17" s="30"/>
      <c r="U17" s="28"/>
      <c r="V17" s="29"/>
      <c r="W17" s="28"/>
    </row>
    <row r="18" spans="1:24">
      <c r="F18" s="48" t="s">
        <v>43</v>
      </c>
      <c r="G18" s="147" t="str">
        <f>calculoE!F53</f>
        <v>Dinamarca</v>
      </c>
      <c r="H18" s="17">
        <f>calculoE!G53</f>
        <v>0</v>
      </c>
      <c r="I18" s="17">
        <f>calculoE!H53</f>
        <v>0</v>
      </c>
      <c r="J18" s="17">
        <f>calculoE!I53</f>
        <v>0</v>
      </c>
      <c r="K18" s="17">
        <f>calculoE!J53</f>
        <v>0</v>
      </c>
      <c r="L18" s="17">
        <f>calculoE!K53</f>
        <v>0</v>
      </c>
      <c r="M18" s="17">
        <f>calculoE!L53</f>
        <v>0</v>
      </c>
      <c r="N18" s="17">
        <f>L18-M18</f>
        <v>0</v>
      </c>
      <c r="O18" s="17">
        <f>calculoE!M53</f>
        <v>0</v>
      </c>
      <c r="T18" s="30"/>
      <c r="U18" s="28"/>
      <c r="V18" s="29"/>
      <c r="W18" s="28"/>
    </row>
    <row r="19" spans="1:24">
      <c r="F19" s="28"/>
      <c r="G19" s="45" t="str">
        <f>calculoE!F54</f>
        <v>Japón</v>
      </c>
      <c r="H19" s="17">
        <f>calculoE!G54</f>
        <v>0</v>
      </c>
      <c r="I19" s="17">
        <f>calculoE!H54</f>
        <v>0</v>
      </c>
      <c r="J19" s="17">
        <f>calculoE!I54</f>
        <v>0</v>
      </c>
      <c r="K19" s="17">
        <f>calculoE!J54</f>
        <v>0</v>
      </c>
      <c r="L19" s="17">
        <f>calculoE!K54</f>
        <v>0</v>
      </c>
      <c r="M19" s="17">
        <f>calculoE!L54</f>
        <v>0</v>
      </c>
      <c r="N19" s="17">
        <f>L19-M19</f>
        <v>0</v>
      </c>
      <c r="O19" s="17">
        <f>calculoE!M54</f>
        <v>0</v>
      </c>
      <c r="T19" s="31"/>
      <c r="U19" s="28"/>
      <c r="V19" s="29"/>
      <c r="W19" s="28"/>
    </row>
    <row r="20" spans="1:24">
      <c r="F20" s="28"/>
      <c r="G20" s="45" t="str">
        <f>calculoE!F55</f>
        <v>Camerún</v>
      </c>
      <c r="H20" s="17">
        <f>calculoE!G55</f>
        <v>0</v>
      </c>
      <c r="I20" s="17">
        <f>calculoE!H55</f>
        <v>0</v>
      </c>
      <c r="J20" s="17">
        <f>calculoE!I55</f>
        <v>0</v>
      </c>
      <c r="K20" s="17">
        <f>calculoE!J55</f>
        <v>0</v>
      </c>
      <c r="L20" s="17">
        <f>calculoE!K55</f>
        <v>0</v>
      </c>
      <c r="M20" s="17">
        <f>calculoE!L55</f>
        <v>0</v>
      </c>
      <c r="N20" s="17">
        <f>L20-M20</f>
        <v>0</v>
      </c>
      <c r="O20" s="17">
        <f>calculoE!M55</f>
        <v>0</v>
      </c>
      <c r="T20" s="31"/>
      <c r="U20" s="31"/>
      <c r="V20" s="32"/>
      <c r="W20" s="31"/>
    </row>
    <row r="21" spans="1:24">
      <c r="R21" s="33"/>
      <c r="S21" s="33"/>
      <c r="T21" s="33"/>
      <c r="U21" s="33"/>
      <c r="V21" s="34"/>
      <c r="W21" s="33"/>
    </row>
    <row r="22" spans="1:24" ht="11.25" customHeight="1">
      <c r="R22" s="33"/>
      <c r="S22" s="33"/>
      <c r="T22" s="33"/>
      <c r="U22" s="33"/>
      <c r="V22" s="34"/>
      <c r="W22" s="33"/>
    </row>
    <row r="23" spans="1:24" ht="9" customHeight="1">
      <c r="R23" s="33"/>
      <c r="S23" s="33"/>
      <c r="T23" s="33"/>
      <c r="V23" s="35"/>
      <c r="W23" s="33"/>
    </row>
    <row r="24" spans="1:24" ht="13.5">
      <c r="B24" s="42"/>
      <c r="C24" s="49"/>
      <c r="R24" s="46"/>
      <c r="S24" s="46"/>
      <c r="T24" s="36" t="s">
        <v>38</v>
      </c>
      <c r="U24" s="37">
        <f ca="1">TODAY()</f>
        <v>40327</v>
      </c>
      <c r="V24" s="38">
        <f ca="1">NOW()</f>
        <v>40327.64036701389</v>
      </c>
      <c r="W24" s="39"/>
    </row>
    <row r="25" spans="1:24" hidden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6"/>
      <c r="S25" s="6"/>
      <c r="T25" s="6"/>
      <c r="U25" s="8">
        <f ca="1">HOUR(V24)</f>
        <v>15</v>
      </c>
      <c r="V25" s="8">
        <f ca="1">MINUTE(V24)</f>
        <v>22</v>
      </c>
      <c r="W25" s="7"/>
      <c r="X25" s="5"/>
    </row>
    <row r="26" spans="1:24" hidden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  <c r="S26" s="6"/>
      <c r="T26" s="5"/>
      <c r="U26" s="8"/>
      <c r="V26" s="9">
        <f ca="1">TIME(U25,V25,0)</f>
        <v>0.64027777777777783</v>
      </c>
      <c r="W26" s="7"/>
      <c r="X26" s="5"/>
    </row>
    <row r="27" spans="1:24">
      <c r="R27" s="33"/>
      <c r="S27" s="33"/>
      <c r="T27" s="33"/>
      <c r="U27" s="39"/>
      <c r="V27" s="39"/>
      <c r="W27" s="39"/>
    </row>
    <row r="28" spans="1:24">
      <c r="R28" s="33"/>
      <c r="S28" s="33"/>
      <c r="T28" s="33"/>
      <c r="U28" s="217" t="s">
        <v>78</v>
      </c>
      <c r="V28" s="217"/>
      <c r="W28" s="39"/>
    </row>
    <row r="29" spans="1:24">
      <c r="R29" s="33"/>
      <c r="S29" s="33"/>
      <c r="T29" s="33"/>
      <c r="U29" s="39"/>
      <c r="V29" s="39"/>
      <c r="W29" s="39"/>
    </row>
  </sheetData>
  <sheetProtection sheet="1" objects="1" scenarios="1"/>
  <dataConsolidate/>
  <mergeCells count="39">
    <mergeCell ref="A1:W2"/>
    <mergeCell ref="U7:V7"/>
    <mergeCell ref="U9:V9"/>
    <mergeCell ref="U11:V11"/>
    <mergeCell ref="H5:I5"/>
    <mergeCell ref="J5:K5"/>
    <mergeCell ref="T4:W5"/>
    <mergeCell ref="H7:I7"/>
    <mergeCell ref="H8:I8"/>
    <mergeCell ref="P7:Q7"/>
    <mergeCell ref="U28:V28"/>
    <mergeCell ref="B4:Q4"/>
    <mergeCell ref="H6:I6"/>
    <mergeCell ref="J6:K6"/>
    <mergeCell ref="P5:Q5"/>
    <mergeCell ref="P6:Q6"/>
    <mergeCell ref="P8:Q8"/>
    <mergeCell ref="J7:K7"/>
    <mergeCell ref="J8:K8"/>
    <mergeCell ref="J9:K9"/>
    <mergeCell ref="U13:V13"/>
    <mergeCell ref="P9:Q9"/>
    <mergeCell ref="P10:Q10"/>
    <mergeCell ref="P11:Q11"/>
    <mergeCell ref="H9:I9"/>
    <mergeCell ref="H10:I10"/>
    <mergeCell ref="G15:O15"/>
    <mergeCell ref="I3:L3"/>
    <mergeCell ref="N3:O3"/>
    <mergeCell ref="L5:O5"/>
    <mergeCell ref="L6:O6"/>
    <mergeCell ref="L7:O7"/>
    <mergeCell ref="L8:O8"/>
    <mergeCell ref="L9:O9"/>
    <mergeCell ref="L10:O10"/>
    <mergeCell ref="L11:O11"/>
    <mergeCell ref="H11:I11"/>
    <mergeCell ref="J11:K11"/>
    <mergeCell ref="J10:K10"/>
  </mergeCells>
  <phoneticPr fontId="31" type="noConversion"/>
  <conditionalFormatting sqref="F17:F18">
    <cfRule type="expression" dxfId="166" priority="11" stopIfTrue="1">
      <formula>IF(AND($H$17=3,$H$18=3,$H$19=3,$H$20=3),1,0)</formula>
    </cfRule>
  </conditionalFormatting>
  <conditionalFormatting sqref="G17:O18">
    <cfRule type="expression" dxfId="165" priority="12" stopIfTrue="1">
      <formula>IF(AND($H$17=3,$H$18=3,$H$19=3,$H$20=3),1,0)</formula>
    </cfRule>
  </conditionalFormatting>
  <conditionalFormatting sqref="B7:G7 J7:Q7 J8:O8">
    <cfRule type="expression" dxfId="164" priority="13" stopIfTrue="1">
      <formula>IF(OR($P$7="en juego",$P$7="hoy!"),1,0)</formula>
    </cfRule>
  </conditionalFormatting>
  <conditionalFormatting sqref="B6:Q6 H7:I7 C7:C11 E7:E11">
    <cfRule type="expression" dxfId="163" priority="14" stopIfTrue="1">
      <formula>IF(OR($P$6="en juego",$P$6="hoy!"),1,0)</formula>
    </cfRule>
  </conditionalFormatting>
  <conditionalFormatting sqref="B8:Q8 H9:I9">
    <cfRule type="expression" dxfId="162" priority="15" stopIfTrue="1">
      <formula>IF(OR($P$8="en juego",$P$8="hoy!"),1,0)</formula>
    </cfRule>
  </conditionalFormatting>
  <conditionalFormatting sqref="B9:G9 J9:Q9 J10:O11">
    <cfRule type="expression" dxfId="161" priority="16" stopIfTrue="1">
      <formula>IF(OR($P$9="en juego",$P$9="hoy!"),1,0)</formula>
    </cfRule>
  </conditionalFormatting>
  <conditionalFormatting sqref="B10:Q10 H11:O11">
    <cfRule type="expression" dxfId="160" priority="17" stopIfTrue="1">
      <formula>IF(OR($P$10="en juego",$P$10="hoy!"),1,0)</formula>
    </cfRule>
  </conditionalFormatting>
  <conditionalFormatting sqref="B11:G11 P11:Q11">
    <cfRule type="expression" dxfId="159" priority="18" stopIfTrue="1">
      <formula>IF(OR($P$11="en juego",$P$11="hoy!"),1,0)</formula>
    </cfRule>
  </conditionalFormatting>
  <conditionalFormatting sqref="N3:O3">
    <cfRule type="expression" dxfId="158" priority="7" stopIfTrue="1">
      <formula>IF(OR($P$6="en juego",$P$6="hoy!"),1,0)</formula>
    </cfRule>
  </conditionalFormatting>
  <conditionalFormatting sqref="L7:O11">
    <cfRule type="expression" dxfId="157" priority="6" stopIfTrue="1">
      <formula>IF(OR($P$7="en juego",$P$7="hoy!"),1,0)</formula>
    </cfRule>
  </conditionalFormatting>
  <conditionalFormatting sqref="L9:O9 L6:O6 O7:O8 O10:O11">
    <cfRule type="expression" dxfId="156" priority="5" stopIfTrue="1">
      <formula>IF(OR($P$6="en juego",$P$6="hoy!"),1,0)</formula>
    </cfRule>
  </conditionalFormatting>
  <conditionalFormatting sqref="L8:O8 L10:O11 M9 O9">
    <cfRule type="expression" dxfId="155" priority="4" stopIfTrue="1">
      <formula>IF(OR($P$8="en juego",$P$8="hoy!"),1,0)</formula>
    </cfRule>
  </conditionalFormatting>
  <conditionalFormatting sqref="L9:O9 M10:M11 O10:O11">
    <cfRule type="expression" dxfId="154" priority="3" stopIfTrue="1">
      <formula>IF(OR($P$9="en juego",$P$9="hoy!"),1,0)</formula>
    </cfRule>
  </conditionalFormatting>
  <conditionalFormatting sqref="L10:O11">
    <cfRule type="expression" dxfId="153" priority="2" stopIfTrue="1">
      <formula>IF(OR($P$10="en juego",$P$10="hoy!"),1,0)</formula>
    </cfRule>
  </conditionalFormatting>
  <conditionalFormatting sqref="L11:O11">
    <cfRule type="expression" dxfId="152" priority="1" stopIfTrue="1">
      <formula>IF(OR($P$11="en juego",$P$11="hoy!"),1,0)</formula>
    </cfRule>
  </conditionalFormatting>
  <dataValidations count="3">
    <dataValidation type="whole" allowBlank="1" showErrorMessage="1" errorTitle="Dato no válido" error="Ingrese sólo un número entero_x000a_entre 0 y 99." sqref="C6:C11 E6:E11">
      <formula1>0</formula1>
      <formula2>99</formula2>
    </dataValidation>
    <dataValidation type="list" allowBlank="1" showInputMessage="1" showErrorMessage="1" sqref="M3">
      <formula1>Diferencia</formula1>
    </dataValidation>
    <dataValidation type="list" allowBlank="1" showInputMessage="1" showErrorMessage="1" sqref="N3:O3">
      <formula1>Hora</formula1>
    </dataValidation>
  </dataValidations>
  <hyperlinks>
    <hyperlink ref="U28:V28" location="Menu!A1" display="Menu Principal"/>
  </hyperlinks>
  <pageMargins left="0.75" right="0.75" top="1" bottom="1" header="0" footer="0"/>
  <pageSetup paperSize="9" scale="89" orientation="portrait" horizontalDpi="300" verticalDpi="300"/>
  <headerFooter alignWithMargins="0"/>
  <ignoredErrors>
    <ignoredError sqref="F7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A1:X29"/>
  <sheetViews>
    <sheetView showGridLines="0" showRowColHeaders="0" showOutlineSymbols="0" zoomScaleNormal="100" workbookViewId="0">
      <selection activeCell="G30" sqref="G30"/>
    </sheetView>
  </sheetViews>
  <sheetFormatPr baseColWidth="10" defaultRowHeight="12.75"/>
  <cols>
    <col min="1" max="1" width="2.7109375" style="4" customWidth="1"/>
    <col min="2" max="2" width="14.28515625" style="4" customWidth="1"/>
    <col min="3" max="3" width="3.28515625" style="4" customWidth="1"/>
    <col min="4" max="4" width="1.7109375" style="4" customWidth="1"/>
    <col min="5" max="5" width="3.42578125" style="4" customWidth="1"/>
    <col min="6" max="7" width="14.28515625" style="4" customWidth="1"/>
    <col min="8" max="16" width="3.7109375" style="4" customWidth="1"/>
    <col min="17" max="18" width="3.85546875" style="4" customWidth="1"/>
    <col min="19" max="19" width="4.7109375" style="4" customWidth="1"/>
    <col min="20" max="20" width="5.7109375" style="4" customWidth="1"/>
    <col min="21" max="22" width="7.7109375" style="4" customWidth="1"/>
    <col min="23" max="23" width="5.7109375" style="4" customWidth="1"/>
    <col min="24" max="24" width="7.7109375" style="4" customWidth="1"/>
    <col min="25" max="16384" width="11.42578125" style="4"/>
  </cols>
  <sheetData>
    <row r="1" spans="1:24" s="10" customFormat="1" ht="35.1" customHeight="1">
      <c r="A1" s="221" t="s">
        <v>122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103"/>
    </row>
    <row r="2" spans="1:24" s="10" customFormat="1" ht="35.1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47"/>
    </row>
    <row r="3" spans="1:24" ht="21" customHeight="1">
      <c r="G3" s="11"/>
      <c r="I3" s="226" t="s">
        <v>144</v>
      </c>
      <c r="J3" s="226"/>
      <c r="K3" s="226"/>
      <c r="L3" s="226"/>
      <c r="M3" s="162" t="s">
        <v>13</v>
      </c>
      <c r="N3" s="225">
        <v>0.29166666666666669</v>
      </c>
      <c r="O3" s="225"/>
      <c r="P3" s="12"/>
      <c r="Q3" s="13"/>
      <c r="V3" s="11"/>
    </row>
    <row r="4" spans="1:24" ht="12.75" customHeight="1">
      <c r="B4" s="220" t="s">
        <v>12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T4" s="227" t="s">
        <v>85</v>
      </c>
      <c r="U4" s="228"/>
      <c r="V4" s="228"/>
      <c r="W4" s="228"/>
    </row>
    <row r="5" spans="1:24" ht="12.75" customHeight="1">
      <c r="B5" s="14"/>
      <c r="C5" s="14"/>
      <c r="D5" s="14"/>
      <c r="E5" s="14"/>
      <c r="F5" s="14"/>
      <c r="G5" s="15" t="s">
        <v>27</v>
      </c>
      <c r="H5" s="224" t="s">
        <v>28</v>
      </c>
      <c r="I5" s="224"/>
      <c r="J5" s="222" t="s">
        <v>79</v>
      </c>
      <c r="K5" s="222"/>
      <c r="L5" s="222" t="s">
        <v>146</v>
      </c>
      <c r="M5" s="222"/>
      <c r="N5" s="222"/>
      <c r="O5" s="222"/>
      <c r="P5" s="222" t="s">
        <v>39</v>
      </c>
      <c r="Q5" s="222"/>
      <c r="T5" s="228"/>
      <c r="U5" s="228"/>
      <c r="V5" s="228"/>
      <c r="W5" s="228"/>
    </row>
    <row r="6" spans="1:24" ht="14.25" customHeight="1">
      <c r="A6" s="143" t="str">
        <f t="shared" ref="A6:A11" ca="1" si="0">IF(OR(P6="finalizado",P6="en juego",P6="hoy!"),"Ø","")</f>
        <v/>
      </c>
      <c r="B6" s="142" t="str">
        <f>IF(U7&lt;&gt;"",U7,"")</f>
        <v>Italia</v>
      </c>
      <c r="C6" s="148"/>
      <c r="D6" s="16" t="s">
        <v>13</v>
      </c>
      <c r="E6" s="148"/>
      <c r="F6" s="144" t="str">
        <f>IF(U9&lt;&gt;"",U9,"")</f>
        <v>Paraguay</v>
      </c>
      <c r="G6" s="102" t="s">
        <v>113</v>
      </c>
      <c r="H6" s="215">
        <v>40343</v>
      </c>
      <c r="I6" s="215"/>
      <c r="J6" s="216">
        <v>0.85416666666666663</v>
      </c>
      <c r="K6" s="216"/>
      <c r="L6" s="219">
        <f>IF(M3="-",(TEXT(H6,"dd/mm")&amp;" "&amp;TEXT(J6,"hh:mm"))-N3,(TEXT(H6,"dd/mm")&amp;" "&amp;TEXT(J6,"hh:mm"))+N3)</f>
        <v>40343.5625</v>
      </c>
      <c r="M6" s="219"/>
      <c r="N6" s="219"/>
      <c r="O6" s="219"/>
      <c r="P6" s="214" t="str">
        <f t="shared" ref="P6:P11" ca="1" si="1">IF(OR(H6="",J6="",H6&lt;$U$24),"",IF(H6=$U$24,IF(AND(J6&lt;=$V$26,$V$26&lt;=(J6+0.08333333333)),"en juego",IF($V$26&lt;J6,"hoy!","finalizado")),IF($U$24&gt;H6,"finalizado","")))</f>
        <v/>
      </c>
      <c r="Q6" s="214"/>
      <c r="S6" s="14"/>
      <c r="V6" s="11"/>
      <c r="W6" s="14"/>
    </row>
    <row r="7" spans="1:24" ht="14.25" customHeight="1">
      <c r="A7" s="143" t="str">
        <f t="shared" ca="1" si="0"/>
        <v/>
      </c>
      <c r="B7" s="142" t="str">
        <f>IF(U11&lt;&gt;"",U11,"")</f>
        <v>Nueva Zelanda</v>
      </c>
      <c r="C7" s="148"/>
      <c r="D7" s="16" t="s">
        <v>13</v>
      </c>
      <c r="E7" s="148"/>
      <c r="F7" s="144" t="str">
        <f>IF(U13&lt;&gt;"",U13,"")</f>
        <v>Eslovaquia</v>
      </c>
      <c r="G7" s="102" t="s">
        <v>115</v>
      </c>
      <c r="H7" s="215">
        <v>40344</v>
      </c>
      <c r="I7" s="215"/>
      <c r="J7" s="216">
        <v>0.5625</v>
      </c>
      <c r="K7" s="216"/>
      <c r="L7" s="219">
        <f>IF(M3="-",(TEXT(H7,"dd/mm")&amp;" "&amp;TEXT(J7,"hh:mm"))-N3,(TEXT(H7,"dd/mm")&amp;" "&amp;TEXT(J7,"hh:mm"))+N3)</f>
        <v>40344.270833333336</v>
      </c>
      <c r="M7" s="219"/>
      <c r="N7" s="219"/>
      <c r="O7" s="219"/>
      <c r="P7" s="214" t="str">
        <f t="shared" ca="1" si="1"/>
        <v/>
      </c>
      <c r="Q7" s="214"/>
      <c r="R7" s="18"/>
      <c r="S7" s="138"/>
      <c r="T7" s="128"/>
      <c r="U7" s="218" t="s">
        <v>64</v>
      </c>
      <c r="V7" s="218"/>
      <c r="W7" s="128"/>
    </row>
    <row r="8" spans="1:24" ht="14.25" customHeight="1">
      <c r="A8" s="143" t="str">
        <f t="shared" ca="1" si="0"/>
        <v/>
      </c>
      <c r="B8" s="142" t="str">
        <f>IF(U13&lt;&gt;"",U13,"")</f>
        <v>Eslovaquia</v>
      </c>
      <c r="C8" s="148"/>
      <c r="D8" s="16" t="s">
        <v>13</v>
      </c>
      <c r="E8" s="148"/>
      <c r="F8" s="144" t="str">
        <f>IF(U9&lt;&gt;"",U9,"")</f>
        <v>Paraguay</v>
      </c>
      <c r="G8" s="102" t="s">
        <v>116</v>
      </c>
      <c r="H8" s="215">
        <v>40349</v>
      </c>
      <c r="I8" s="215"/>
      <c r="J8" s="216">
        <v>0.66666666666666663</v>
      </c>
      <c r="K8" s="216"/>
      <c r="L8" s="219">
        <f>IF(M3="-",(TEXT(H8,"dd/mm")&amp;" "&amp;TEXT(J8,"hh:mm"))-N3,(TEXT(H8,"dd/mm")&amp;" "&amp;TEXT(J8,"hh:mm"))+N3)</f>
        <v>40349.375</v>
      </c>
      <c r="M8" s="219"/>
      <c r="N8" s="219"/>
      <c r="O8" s="219"/>
      <c r="P8" s="214" t="str">
        <f t="shared" ca="1" si="1"/>
        <v/>
      </c>
      <c r="Q8" s="214"/>
      <c r="R8" s="19"/>
      <c r="S8" s="139"/>
      <c r="T8" s="129"/>
      <c r="U8" s="53"/>
      <c r="V8" s="60"/>
      <c r="W8" s="137"/>
    </row>
    <row r="9" spans="1:24" ht="14.25" customHeight="1">
      <c r="A9" s="143" t="str">
        <f t="shared" ca="1" si="0"/>
        <v/>
      </c>
      <c r="B9" s="142" t="str">
        <f>IF(U7&lt;&gt;"",U7,"")</f>
        <v>Italia</v>
      </c>
      <c r="C9" s="148"/>
      <c r="D9" s="16" t="s">
        <v>13</v>
      </c>
      <c r="E9" s="148"/>
      <c r="F9" s="144" t="str">
        <f>IF(U11&lt;&gt;"",U11,"")</f>
        <v>Nueva Zelanda</v>
      </c>
      <c r="G9" s="102" t="s">
        <v>118</v>
      </c>
      <c r="H9" s="215">
        <v>40349</v>
      </c>
      <c r="I9" s="215"/>
      <c r="J9" s="216">
        <v>0.5625</v>
      </c>
      <c r="K9" s="216"/>
      <c r="L9" s="219">
        <f>IF(M3="-",(TEXT(H9,"dd/mm")&amp;" "&amp;TEXT(J9,"hh:mm"))-N3,(TEXT(H9,"dd/mm")&amp;" "&amp;TEXT(J9,"hh:mm"))+N3)</f>
        <v>40349.270833333336</v>
      </c>
      <c r="M9" s="219"/>
      <c r="N9" s="219"/>
      <c r="O9" s="219"/>
      <c r="P9" s="214" t="str">
        <f t="shared" ca="1" si="1"/>
        <v/>
      </c>
      <c r="Q9" s="214"/>
      <c r="S9" s="14"/>
      <c r="T9" s="128"/>
      <c r="U9" s="218" t="s">
        <v>58</v>
      </c>
      <c r="V9" s="218"/>
      <c r="W9" s="128"/>
    </row>
    <row r="10" spans="1:24" ht="14.25" customHeight="1">
      <c r="A10" s="143" t="str">
        <f t="shared" ca="1" si="0"/>
        <v/>
      </c>
      <c r="B10" s="142" t="str">
        <f>IF(U13&lt;&gt;"",U13,"")</f>
        <v>Eslovaquia</v>
      </c>
      <c r="C10" s="148"/>
      <c r="D10" s="16" t="s">
        <v>13</v>
      </c>
      <c r="E10" s="148"/>
      <c r="F10" s="144" t="str">
        <f>IF(U7&lt;&gt;"",U7,"")</f>
        <v>Italia</v>
      </c>
      <c r="G10" s="102" t="s">
        <v>112</v>
      </c>
      <c r="H10" s="215">
        <v>40353</v>
      </c>
      <c r="I10" s="215"/>
      <c r="J10" s="216">
        <v>0.66666666666666663</v>
      </c>
      <c r="K10" s="216"/>
      <c r="L10" s="219">
        <f>IF(M3="-",(TEXT(H10,"dd/mm")&amp;" "&amp;TEXT(J10,"hh:mm"))-N3,(TEXT(H10,"dd/mm")&amp;" "&amp;TEXT(J10,"hh:mm"))+N3)</f>
        <v>40353.375</v>
      </c>
      <c r="M10" s="219"/>
      <c r="N10" s="219"/>
      <c r="O10" s="219"/>
      <c r="P10" s="214" t="str">
        <f t="shared" ca="1" si="1"/>
        <v/>
      </c>
      <c r="Q10" s="214"/>
      <c r="S10" s="14"/>
      <c r="T10" s="129"/>
      <c r="U10" s="53"/>
      <c r="V10" s="60"/>
      <c r="W10" s="137"/>
    </row>
    <row r="11" spans="1:24" ht="14.25" customHeight="1">
      <c r="A11" s="143" t="str">
        <f t="shared" ca="1" si="0"/>
        <v/>
      </c>
      <c r="B11" s="142" t="str">
        <f>IF(U9&lt;&gt;"",U9,"")</f>
        <v>Paraguay</v>
      </c>
      <c r="C11" s="148"/>
      <c r="D11" s="16" t="s">
        <v>13</v>
      </c>
      <c r="E11" s="148"/>
      <c r="F11" s="144" t="str">
        <f>IF(U11&lt;&gt;"",U11,"")</f>
        <v>Nueva Zelanda</v>
      </c>
      <c r="G11" s="102" t="s">
        <v>114</v>
      </c>
      <c r="H11" s="215">
        <v>40353</v>
      </c>
      <c r="I11" s="215"/>
      <c r="J11" s="216">
        <v>0.66666666666666663</v>
      </c>
      <c r="K11" s="216"/>
      <c r="L11" s="219">
        <f>IF(M3="-",(TEXT(H11,"dd/mm")&amp;" "&amp;TEXT(J11,"hh:mm"))-N3,(TEXT(H11,"dd/mm")&amp;" "&amp;TEXT(J11,"hh:mm"))+N3)</f>
        <v>40353.375</v>
      </c>
      <c r="M11" s="219"/>
      <c r="N11" s="219"/>
      <c r="O11" s="219"/>
      <c r="P11" s="214" t="str">
        <f t="shared" ca="1" si="1"/>
        <v/>
      </c>
      <c r="Q11" s="214"/>
      <c r="S11" s="14"/>
      <c r="T11" s="128"/>
      <c r="U11" s="218" t="s">
        <v>138</v>
      </c>
      <c r="V11" s="218"/>
      <c r="W11" s="128"/>
    </row>
    <row r="12" spans="1:24" ht="14.25" customHeight="1">
      <c r="A12" s="14"/>
      <c r="B12" s="20"/>
      <c r="C12" s="21"/>
      <c r="D12" s="22"/>
      <c r="E12" s="21"/>
      <c r="F12" s="14"/>
      <c r="G12" s="23"/>
      <c r="H12" s="22"/>
      <c r="I12" s="24"/>
      <c r="J12" s="12"/>
      <c r="K12" s="25"/>
      <c r="L12" s="157"/>
      <c r="M12" s="157"/>
      <c r="N12" s="157"/>
      <c r="O12" s="157"/>
      <c r="P12" s="26"/>
      <c r="Q12" s="26"/>
      <c r="S12" s="14"/>
      <c r="T12" s="129"/>
      <c r="U12" s="53"/>
      <c r="V12" s="60"/>
      <c r="W12" s="137"/>
    </row>
    <row r="13" spans="1:24" ht="14.25" customHeight="1">
      <c r="B13" s="20"/>
      <c r="C13" s="21"/>
      <c r="D13" s="22"/>
      <c r="E13" s="21"/>
      <c r="F13" s="14"/>
      <c r="G13" s="23"/>
      <c r="H13" s="22"/>
      <c r="I13" s="22"/>
      <c r="J13" s="12"/>
      <c r="K13" s="27"/>
      <c r="L13" s="12"/>
      <c r="M13" s="12"/>
      <c r="N13" s="12"/>
      <c r="O13" s="12"/>
      <c r="P13" s="26"/>
      <c r="Q13" s="26"/>
      <c r="S13" s="14"/>
      <c r="T13" s="128"/>
      <c r="U13" s="218" t="s">
        <v>109</v>
      </c>
      <c r="V13" s="218"/>
      <c r="W13" s="128"/>
    </row>
    <row r="14" spans="1:24" ht="13.5" customHeight="1">
      <c r="B14" s="20"/>
      <c r="C14" s="21"/>
      <c r="D14" s="22"/>
      <c r="E14" s="21"/>
      <c r="F14" s="14"/>
      <c r="G14" s="23"/>
      <c r="H14" s="22"/>
      <c r="I14" s="22"/>
      <c r="J14" s="12"/>
      <c r="K14" s="27"/>
      <c r="L14" s="12"/>
      <c r="M14" s="12"/>
      <c r="N14" s="12"/>
      <c r="O14" s="12"/>
      <c r="P14" s="26"/>
      <c r="Q14" s="26"/>
      <c r="S14" s="14"/>
      <c r="U14" s="111"/>
      <c r="V14" s="113"/>
      <c r="W14" s="14"/>
    </row>
    <row r="15" spans="1:24">
      <c r="G15" s="220" t="s">
        <v>29</v>
      </c>
      <c r="H15" s="220"/>
      <c r="I15" s="220"/>
      <c r="J15" s="220"/>
      <c r="K15" s="220"/>
      <c r="L15" s="220"/>
      <c r="M15" s="220"/>
      <c r="N15" s="220"/>
      <c r="O15" s="220"/>
      <c r="P15" s="158"/>
      <c r="Q15" s="158"/>
      <c r="R15" s="158"/>
      <c r="S15" s="158"/>
      <c r="V15" s="11"/>
    </row>
    <row r="16" spans="1:24">
      <c r="G16" s="43"/>
      <c r="H16" s="44" t="s">
        <v>30</v>
      </c>
      <c r="I16" s="44" t="s">
        <v>31</v>
      </c>
      <c r="J16" s="44" t="s">
        <v>32</v>
      </c>
      <c r="K16" s="44" t="s">
        <v>33</v>
      </c>
      <c r="L16" s="44" t="s">
        <v>34</v>
      </c>
      <c r="M16" s="44" t="s">
        <v>35</v>
      </c>
      <c r="N16" s="44" t="s">
        <v>36</v>
      </c>
      <c r="O16" s="44" t="s">
        <v>37</v>
      </c>
      <c r="V16" s="11"/>
    </row>
    <row r="17" spans="1:24">
      <c r="F17" s="48" t="s">
        <v>43</v>
      </c>
      <c r="G17" s="147" t="str">
        <f>calculoF!F52</f>
        <v>Italia</v>
      </c>
      <c r="H17" s="17">
        <f>calculoF!G52</f>
        <v>0</v>
      </c>
      <c r="I17" s="17">
        <f>calculoF!H52</f>
        <v>0</v>
      </c>
      <c r="J17" s="17">
        <f>calculoF!I52</f>
        <v>0</v>
      </c>
      <c r="K17" s="17">
        <f>calculoF!J52</f>
        <v>0</v>
      </c>
      <c r="L17" s="17">
        <f>calculoF!K52</f>
        <v>0</v>
      </c>
      <c r="M17" s="17">
        <f>calculoF!L52</f>
        <v>0</v>
      </c>
      <c r="N17" s="17">
        <f>L17-M17</f>
        <v>0</v>
      </c>
      <c r="O17" s="17">
        <f>calculoF!M52</f>
        <v>0</v>
      </c>
      <c r="T17" s="30"/>
      <c r="U17" s="28"/>
      <c r="V17" s="29"/>
      <c r="W17" s="28"/>
    </row>
    <row r="18" spans="1:24">
      <c r="F18" s="48" t="s">
        <v>43</v>
      </c>
      <c r="G18" s="147" t="str">
        <f>calculoF!F53</f>
        <v>Paraguay</v>
      </c>
      <c r="H18" s="17">
        <f>calculoF!G53</f>
        <v>0</v>
      </c>
      <c r="I18" s="17">
        <f>calculoF!H53</f>
        <v>0</v>
      </c>
      <c r="J18" s="17">
        <f>calculoF!I53</f>
        <v>0</v>
      </c>
      <c r="K18" s="17">
        <f>calculoF!J53</f>
        <v>0</v>
      </c>
      <c r="L18" s="17">
        <f>calculoF!K53</f>
        <v>0</v>
      </c>
      <c r="M18" s="17">
        <f>calculoF!L53</f>
        <v>0</v>
      </c>
      <c r="N18" s="17">
        <f>L18-M18</f>
        <v>0</v>
      </c>
      <c r="O18" s="17">
        <f>calculoF!M53</f>
        <v>0</v>
      </c>
      <c r="T18" s="30"/>
      <c r="U18" s="28"/>
      <c r="V18" s="29"/>
      <c r="W18" s="28"/>
    </row>
    <row r="19" spans="1:24">
      <c r="F19" s="28"/>
      <c r="G19" s="45" t="str">
        <f>calculoF!F54</f>
        <v>Nueva Zelanda</v>
      </c>
      <c r="H19" s="17">
        <f>calculoF!G54</f>
        <v>0</v>
      </c>
      <c r="I19" s="17">
        <f>calculoF!H54</f>
        <v>0</v>
      </c>
      <c r="J19" s="17">
        <f>calculoF!I54</f>
        <v>0</v>
      </c>
      <c r="K19" s="17">
        <f>calculoF!J54</f>
        <v>0</v>
      </c>
      <c r="L19" s="17">
        <f>calculoF!K54</f>
        <v>0</v>
      </c>
      <c r="M19" s="17">
        <f>calculoF!L54</f>
        <v>0</v>
      </c>
      <c r="N19" s="17">
        <f>L19-M19</f>
        <v>0</v>
      </c>
      <c r="O19" s="17">
        <f>calculoF!M54</f>
        <v>0</v>
      </c>
      <c r="T19" s="31"/>
      <c r="U19" s="28"/>
      <c r="V19" s="29"/>
      <c r="W19" s="28"/>
    </row>
    <row r="20" spans="1:24">
      <c r="F20" s="28"/>
      <c r="G20" s="45" t="str">
        <f>calculoF!F55</f>
        <v>Eslovaquia</v>
      </c>
      <c r="H20" s="17">
        <f>calculoF!G55</f>
        <v>0</v>
      </c>
      <c r="I20" s="17">
        <f>calculoF!H55</f>
        <v>0</v>
      </c>
      <c r="J20" s="17">
        <f>calculoF!I55</f>
        <v>0</v>
      </c>
      <c r="K20" s="17">
        <f>calculoF!J55</f>
        <v>0</v>
      </c>
      <c r="L20" s="17">
        <f>calculoF!K55</f>
        <v>0</v>
      </c>
      <c r="M20" s="17">
        <f>calculoF!L55</f>
        <v>0</v>
      </c>
      <c r="N20" s="17">
        <f>L20-M20</f>
        <v>0</v>
      </c>
      <c r="O20" s="17">
        <f>calculoF!M55</f>
        <v>0</v>
      </c>
      <c r="T20" s="31"/>
      <c r="U20" s="31"/>
      <c r="V20" s="32"/>
      <c r="W20" s="31"/>
    </row>
    <row r="21" spans="1:24">
      <c r="R21" s="33"/>
      <c r="S21" s="33"/>
      <c r="T21" s="33"/>
      <c r="U21" s="33"/>
      <c r="V21" s="34"/>
      <c r="W21" s="33"/>
    </row>
    <row r="22" spans="1:24" ht="11.25" customHeight="1">
      <c r="R22" s="33"/>
      <c r="S22" s="33"/>
      <c r="T22" s="33"/>
      <c r="U22" s="33"/>
      <c r="V22" s="34"/>
      <c r="W22" s="33"/>
    </row>
    <row r="23" spans="1:24" ht="9" customHeight="1">
      <c r="R23" s="33"/>
      <c r="S23" s="33"/>
      <c r="T23" s="33"/>
      <c r="V23" s="35"/>
      <c r="W23" s="33"/>
    </row>
    <row r="24" spans="1:24" ht="13.5">
      <c r="B24" s="42"/>
      <c r="C24" s="49"/>
      <c r="R24" s="46"/>
      <c r="S24" s="46"/>
      <c r="T24" s="36" t="s">
        <v>38</v>
      </c>
      <c r="U24" s="37">
        <f ca="1">TODAY()</f>
        <v>40327</v>
      </c>
      <c r="V24" s="38">
        <f ca="1">NOW()</f>
        <v>40327.64036701389</v>
      </c>
      <c r="W24" s="39"/>
    </row>
    <row r="25" spans="1:24" hidden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6"/>
      <c r="S25" s="6"/>
      <c r="T25" s="6"/>
      <c r="U25" s="8">
        <f ca="1">HOUR(V24)</f>
        <v>15</v>
      </c>
      <c r="V25" s="8">
        <f ca="1">MINUTE(V24)</f>
        <v>22</v>
      </c>
      <c r="W25" s="7"/>
      <c r="X25" s="5"/>
    </row>
    <row r="26" spans="1:24" hidden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  <c r="S26" s="6"/>
      <c r="T26" s="5"/>
      <c r="U26" s="8"/>
      <c r="V26" s="9">
        <f ca="1">TIME(U25,V25,0)</f>
        <v>0.64027777777777783</v>
      </c>
      <c r="W26" s="7"/>
      <c r="X26" s="5"/>
    </row>
    <row r="27" spans="1:24">
      <c r="R27" s="33"/>
      <c r="S27" s="33"/>
      <c r="T27" s="33"/>
      <c r="U27" s="39"/>
      <c r="V27" s="39"/>
      <c r="W27" s="39"/>
    </row>
    <row r="28" spans="1:24">
      <c r="R28" s="33"/>
      <c r="S28" s="33"/>
      <c r="T28" s="33"/>
      <c r="U28" s="217" t="s">
        <v>78</v>
      </c>
      <c r="V28" s="217"/>
      <c r="W28" s="39"/>
    </row>
    <row r="29" spans="1:24">
      <c r="R29" s="33"/>
      <c r="S29" s="33"/>
      <c r="T29" s="33"/>
      <c r="U29" s="39"/>
      <c r="V29" s="39"/>
      <c r="W29" s="39"/>
    </row>
  </sheetData>
  <sheetProtection sheet="1" objects="1" scenarios="1"/>
  <dataConsolidate/>
  <mergeCells count="39">
    <mergeCell ref="A1:W2"/>
    <mergeCell ref="U7:V7"/>
    <mergeCell ref="U9:V9"/>
    <mergeCell ref="U11:V11"/>
    <mergeCell ref="H5:I5"/>
    <mergeCell ref="J5:K5"/>
    <mergeCell ref="T4:W5"/>
    <mergeCell ref="H7:I7"/>
    <mergeCell ref="H8:I8"/>
    <mergeCell ref="P7:Q7"/>
    <mergeCell ref="U28:V28"/>
    <mergeCell ref="B4:Q4"/>
    <mergeCell ref="H6:I6"/>
    <mergeCell ref="J6:K6"/>
    <mergeCell ref="P5:Q5"/>
    <mergeCell ref="P6:Q6"/>
    <mergeCell ref="P8:Q8"/>
    <mergeCell ref="J7:K7"/>
    <mergeCell ref="J8:K8"/>
    <mergeCell ref="J9:K9"/>
    <mergeCell ref="U13:V13"/>
    <mergeCell ref="P9:Q9"/>
    <mergeCell ref="P10:Q10"/>
    <mergeCell ref="P11:Q11"/>
    <mergeCell ref="H9:I9"/>
    <mergeCell ref="H10:I10"/>
    <mergeCell ref="G15:O15"/>
    <mergeCell ref="I3:L3"/>
    <mergeCell ref="N3:O3"/>
    <mergeCell ref="L5:O5"/>
    <mergeCell ref="L6:O6"/>
    <mergeCell ref="L7:O7"/>
    <mergeCell ref="L8:O8"/>
    <mergeCell ref="L9:O9"/>
    <mergeCell ref="L10:O10"/>
    <mergeCell ref="L11:O11"/>
    <mergeCell ref="H11:I11"/>
    <mergeCell ref="J11:K11"/>
    <mergeCell ref="J10:K10"/>
  </mergeCells>
  <phoneticPr fontId="31" type="noConversion"/>
  <conditionalFormatting sqref="F17:F18">
    <cfRule type="expression" dxfId="151" priority="14" stopIfTrue="1">
      <formula>IF(AND($H$17=3,$H$18=3,$H$19=3,$H$20=3),1,0)</formula>
    </cfRule>
  </conditionalFormatting>
  <conditionalFormatting sqref="G17:O18">
    <cfRule type="expression" dxfId="150" priority="15" stopIfTrue="1">
      <formula>IF(AND($H$17=3,$H$18=3,$H$19=3,$H$20=3),1,0)</formula>
    </cfRule>
  </conditionalFormatting>
  <conditionalFormatting sqref="B7:Q7 J8:O9">
    <cfRule type="expression" dxfId="149" priority="16" stopIfTrue="1">
      <formula>IF(OR($P$7="en juego",$P$7="hoy!"),1,0)</formula>
    </cfRule>
  </conditionalFormatting>
  <conditionalFormatting sqref="B6:Q6 J10:O11 H7:I7 C7:C11 E7:E11">
    <cfRule type="expression" dxfId="148" priority="17" stopIfTrue="1">
      <formula>IF(OR($P$6="en juego",$P$6="hoy!"),1,0)</formula>
    </cfRule>
  </conditionalFormatting>
  <conditionalFormatting sqref="B8:I8 P8:Q8 H9:I9">
    <cfRule type="expression" dxfId="147" priority="18" stopIfTrue="1">
      <formula>IF(OR($P$8="en juego",$P$8="hoy!"),1,0)</formula>
    </cfRule>
  </conditionalFormatting>
  <conditionalFormatting sqref="B9:G9 J9:Q9">
    <cfRule type="expression" dxfId="146" priority="19" stopIfTrue="1">
      <formula>IF(OR($P$9="en juego",$P$9="hoy!"),1,0)</formula>
    </cfRule>
  </conditionalFormatting>
  <conditionalFormatting sqref="B10:I10 P10:Q10 H11:I11">
    <cfRule type="expression" dxfId="145" priority="20" stopIfTrue="1">
      <formula>IF(OR($P$10="en juego",$P$10="hoy!"),1,0)</formula>
    </cfRule>
  </conditionalFormatting>
  <conditionalFormatting sqref="B11:G11 P11:Q11">
    <cfRule type="expression" dxfId="144" priority="21" stopIfTrue="1">
      <formula>IF(OR($P$11="en juego",$P$11="hoy!"),1,0)</formula>
    </cfRule>
  </conditionalFormatting>
  <conditionalFormatting sqref="N3:O3">
    <cfRule type="expression" dxfId="143" priority="12" stopIfTrue="1">
      <formula>IF(OR($P$6="en juego",$P$6="hoy!"),1,0)</formula>
    </cfRule>
  </conditionalFormatting>
  <conditionalFormatting sqref="L7:O8">
    <cfRule type="expression" dxfId="142" priority="11" stopIfTrue="1">
      <formula>IF(OR($P$7="en juego",$P$7="hoy!"),1,0)</formula>
    </cfRule>
  </conditionalFormatting>
  <conditionalFormatting sqref="L6:O6">
    <cfRule type="expression" dxfId="141" priority="10" stopIfTrue="1">
      <formula>IF(OR($P$6="en juego",$P$6="hoy!"),1,0)</formula>
    </cfRule>
  </conditionalFormatting>
  <conditionalFormatting sqref="L8:O8">
    <cfRule type="expression" dxfId="140" priority="9" stopIfTrue="1">
      <formula>IF(OR($P$8="en juego",$P$8="hoy!"),1,0)</formula>
    </cfRule>
  </conditionalFormatting>
  <conditionalFormatting sqref="L9:O11">
    <cfRule type="expression" dxfId="139" priority="8" stopIfTrue="1">
      <formula>IF(OR($P$9="en juego",$P$9="hoy!"),1,0)</formula>
    </cfRule>
  </conditionalFormatting>
  <conditionalFormatting sqref="L10:O11">
    <cfRule type="expression" dxfId="138" priority="7" stopIfTrue="1">
      <formula>IF(OR($P$10="en juego",$P$10="hoy!"),1,0)</formula>
    </cfRule>
  </conditionalFormatting>
  <conditionalFormatting sqref="L7:O11">
    <cfRule type="expression" dxfId="137" priority="6" stopIfTrue="1">
      <formula>IF(OR($P$7="en juego",$P$7="hoy!"),1,0)</formula>
    </cfRule>
  </conditionalFormatting>
  <conditionalFormatting sqref="L9:O9 L6:O6 O7:O8 O10:O11">
    <cfRule type="expression" dxfId="136" priority="5" stopIfTrue="1">
      <formula>IF(OR($P$6="en juego",$P$6="hoy!"),1,0)</formula>
    </cfRule>
  </conditionalFormatting>
  <conditionalFormatting sqref="L8:O8 L10:O11 M9 O9">
    <cfRule type="expression" dxfId="135" priority="4" stopIfTrue="1">
      <formula>IF(OR($P$8="en juego",$P$8="hoy!"),1,0)</formula>
    </cfRule>
  </conditionalFormatting>
  <conditionalFormatting sqref="L9:O9 M10:M11 O10:O11">
    <cfRule type="expression" dxfId="134" priority="3" stopIfTrue="1">
      <formula>IF(OR($P$9="en juego",$P$9="hoy!"),1,0)</formula>
    </cfRule>
  </conditionalFormatting>
  <conditionalFormatting sqref="L10:O11">
    <cfRule type="expression" dxfId="133" priority="2" stopIfTrue="1">
      <formula>IF(OR($P$10="en juego",$P$10="hoy!"),1,0)</formula>
    </cfRule>
  </conditionalFormatting>
  <conditionalFormatting sqref="L11:O11">
    <cfRule type="expression" dxfId="132" priority="1" stopIfTrue="1">
      <formula>IF(OR($P$11="en juego",$P$11="hoy!"),1,0)</formula>
    </cfRule>
  </conditionalFormatting>
  <dataValidations count="3">
    <dataValidation type="whole" allowBlank="1" showErrorMessage="1" errorTitle="Dato no válido" error="Ingrese sólo un número entero_x000a_entre 0 y 99." sqref="C6:C11 E6:E11">
      <formula1>0</formula1>
      <formula2>99</formula2>
    </dataValidation>
    <dataValidation type="list" allowBlank="1" showInputMessage="1" showErrorMessage="1" sqref="N3:O3">
      <formula1>Hora</formula1>
    </dataValidation>
    <dataValidation type="list" allowBlank="1" showInputMessage="1" showErrorMessage="1" sqref="M3">
      <formula1>Diferencia</formula1>
    </dataValidation>
  </dataValidations>
  <hyperlinks>
    <hyperlink ref="U28:V28" location="Menu!A1" display="Menu Principal"/>
  </hyperlinks>
  <pageMargins left="0.75" right="0.75" top="1" bottom="1" header="0" footer="0"/>
  <pageSetup paperSize="9" scale="89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1:X29"/>
  <sheetViews>
    <sheetView showGridLines="0" showRowColHeaders="0" showOutlineSymbols="0" zoomScaleNormal="100" workbookViewId="0">
      <selection activeCell="E7" sqref="E7"/>
    </sheetView>
  </sheetViews>
  <sheetFormatPr baseColWidth="10" defaultRowHeight="12.75"/>
  <cols>
    <col min="1" max="1" width="2.7109375" style="4" customWidth="1"/>
    <col min="2" max="2" width="14.28515625" style="4" customWidth="1"/>
    <col min="3" max="3" width="3.28515625" style="4" customWidth="1"/>
    <col min="4" max="4" width="1.7109375" style="4" customWidth="1"/>
    <col min="5" max="5" width="3.42578125" style="4" customWidth="1"/>
    <col min="6" max="7" width="14.28515625" style="4" customWidth="1"/>
    <col min="8" max="16" width="3.7109375" style="4" customWidth="1"/>
    <col min="17" max="18" width="3.85546875" style="4" customWidth="1"/>
    <col min="19" max="19" width="4.7109375" style="4" customWidth="1"/>
    <col min="20" max="20" width="5.7109375" style="4" customWidth="1"/>
    <col min="21" max="22" width="7.7109375" style="4" customWidth="1"/>
    <col min="23" max="23" width="5.7109375" style="4" customWidth="1"/>
    <col min="24" max="24" width="7.7109375" style="4" customWidth="1"/>
    <col min="25" max="16384" width="11.42578125" style="4"/>
  </cols>
  <sheetData>
    <row r="1" spans="1:24" s="10" customFormat="1" ht="35.1" customHeight="1">
      <c r="A1" s="221" t="s">
        <v>122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103"/>
    </row>
    <row r="2" spans="1:24" s="10" customFormat="1" ht="35.1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47"/>
    </row>
    <row r="3" spans="1:24" ht="21" customHeight="1">
      <c r="G3" s="11"/>
      <c r="I3" s="226" t="s">
        <v>144</v>
      </c>
      <c r="J3" s="226"/>
      <c r="K3" s="226"/>
      <c r="L3" s="226"/>
      <c r="M3" s="162" t="s">
        <v>13</v>
      </c>
      <c r="N3" s="225">
        <v>0.29166666666666669</v>
      </c>
      <c r="O3" s="225"/>
      <c r="P3" s="12"/>
      <c r="Q3" s="13"/>
      <c r="V3" s="11"/>
    </row>
    <row r="4" spans="1:24" ht="12.75" customHeight="1">
      <c r="B4" s="220" t="s">
        <v>12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T4" s="227" t="s">
        <v>86</v>
      </c>
      <c r="U4" s="228"/>
      <c r="V4" s="228"/>
      <c r="W4" s="228"/>
    </row>
    <row r="5" spans="1:24" ht="12.75" customHeight="1">
      <c r="B5" s="14"/>
      <c r="C5" s="14"/>
      <c r="D5" s="14"/>
      <c r="E5" s="14"/>
      <c r="F5" s="14"/>
      <c r="G5" s="15" t="s">
        <v>27</v>
      </c>
      <c r="H5" s="224" t="s">
        <v>28</v>
      </c>
      <c r="I5" s="224"/>
      <c r="J5" s="222" t="s">
        <v>79</v>
      </c>
      <c r="K5" s="222"/>
      <c r="L5" s="222" t="s">
        <v>146</v>
      </c>
      <c r="M5" s="222"/>
      <c r="N5" s="222"/>
      <c r="O5" s="222"/>
      <c r="P5" s="222" t="s">
        <v>39</v>
      </c>
      <c r="Q5" s="222"/>
      <c r="T5" s="228"/>
      <c r="U5" s="228"/>
      <c r="V5" s="228"/>
      <c r="W5" s="228"/>
    </row>
    <row r="6" spans="1:24" ht="14.25" customHeight="1">
      <c r="A6" s="143" t="str">
        <f t="shared" ref="A6:A11" ca="1" si="0">IF(OR(P6="finalizado",P6="en juego",P6="hoy!"),"Ø","")</f>
        <v/>
      </c>
      <c r="B6" s="142" t="str">
        <f>IF(U11&lt;&gt;"",U11,"")</f>
        <v>Costa de Marfil</v>
      </c>
      <c r="C6" s="148"/>
      <c r="D6" s="16" t="s">
        <v>13</v>
      </c>
      <c r="E6" s="148"/>
      <c r="F6" s="144" t="str">
        <f>IF(U13&lt;&gt;"",U13,"")</f>
        <v>Portugal</v>
      </c>
      <c r="G6" s="102" t="s">
        <v>117</v>
      </c>
      <c r="H6" s="215">
        <v>40344</v>
      </c>
      <c r="I6" s="215"/>
      <c r="J6" s="216">
        <v>0.85416666666666663</v>
      </c>
      <c r="K6" s="216"/>
      <c r="L6" s="219">
        <f>IF(M3="-",(TEXT(H6,"dd/mm")&amp;" "&amp;TEXT(J6,"hh:mm"))-N3,(TEXT(H6,"dd/mm")&amp;" "&amp;TEXT(J6,"hh:mm"))+N3)</f>
        <v>40344.5625</v>
      </c>
      <c r="M6" s="219"/>
      <c r="N6" s="219"/>
      <c r="O6" s="219"/>
      <c r="P6" s="214" t="str">
        <f t="shared" ref="P6:P11" ca="1" si="1">IF(OR(H6="",J6="",H6&lt;$U$24),"",IF(H6=$U$24,IF(AND(J6&lt;=$V$26,$V$26&lt;=(J6+0.08333333333)),"en juego",IF($V$26&lt;J6,"hoy!","finalizado")),IF($U$24&gt;H6,"finalizado","")))</f>
        <v/>
      </c>
      <c r="Q6" s="214"/>
      <c r="S6" s="14"/>
      <c r="V6" s="11"/>
      <c r="W6" s="14"/>
    </row>
    <row r="7" spans="1:24" ht="14.25" customHeight="1">
      <c r="A7" s="143" t="str">
        <f t="shared" ca="1" si="0"/>
        <v/>
      </c>
      <c r="B7" s="142" t="str">
        <f>IF(U7&lt;&gt;"",U7,"")</f>
        <v>Brasil</v>
      </c>
      <c r="C7" s="148"/>
      <c r="D7" s="16" t="s">
        <v>13</v>
      </c>
      <c r="E7" s="148"/>
      <c r="F7" s="144" t="str">
        <f>IF(U9&lt;&gt;"",U9,"")</f>
        <v>RDP de Corea</v>
      </c>
      <c r="G7" s="102" t="s">
        <v>112</v>
      </c>
      <c r="H7" s="215">
        <v>40344</v>
      </c>
      <c r="I7" s="215"/>
      <c r="J7" s="216">
        <v>0.66666666666666663</v>
      </c>
      <c r="K7" s="216"/>
      <c r="L7" s="219">
        <f>IF(M3="-",(TEXT(H7,"dd/mm")&amp;" "&amp;TEXT(J7,"hh:mm"))-N3,(TEXT(H7,"dd/mm")&amp;" "&amp;TEXT(J7,"hh:mm"))+N3)</f>
        <v>40344.375</v>
      </c>
      <c r="M7" s="219"/>
      <c r="N7" s="219"/>
      <c r="O7" s="219"/>
      <c r="P7" s="214" t="str">
        <f t="shared" ca="1" si="1"/>
        <v/>
      </c>
      <c r="Q7" s="214"/>
      <c r="R7" s="18"/>
      <c r="S7" s="138"/>
      <c r="T7" s="128"/>
      <c r="U7" s="218" t="s">
        <v>59</v>
      </c>
      <c r="V7" s="218"/>
      <c r="W7" s="128"/>
    </row>
    <row r="8" spans="1:24" ht="14.25" customHeight="1">
      <c r="A8" s="143" t="str">
        <f t="shared" ca="1" si="0"/>
        <v/>
      </c>
      <c r="B8" s="142" t="str">
        <f>IF(U7&lt;&gt;"",U7,"")</f>
        <v>Brasil</v>
      </c>
      <c r="C8" s="148"/>
      <c r="D8" s="16" t="s">
        <v>13</v>
      </c>
      <c r="E8" s="148"/>
      <c r="F8" s="144" t="str">
        <f>IF(U11&lt;&gt;"",U11,"")</f>
        <v>Costa de Marfil</v>
      </c>
      <c r="G8" s="102" t="s">
        <v>112</v>
      </c>
      <c r="H8" s="215">
        <v>40349</v>
      </c>
      <c r="I8" s="215"/>
      <c r="J8" s="216">
        <v>0.85416666666666663</v>
      </c>
      <c r="K8" s="216"/>
      <c r="L8" s="219">
        <f>IF(M3="-",(TEXT(H8,"dd/mm")&amp;" "&amp;TEXT(J8,"hh:mm"))-N3,(TEXT(H8,"dd/mm")&amp;" "&amp;TEXT(J8,"hh:mm"))+N3)</f>
        <v>40349.5625</v>
      </c>
      <c r="M8" s="219"/>
      <c r="N8" s="219"/>
      <c r="O8" s="219"/>
      <c r="P8" s="214" t="str">
        <f t="shared" ca="1" si="1"/>
        <v/>
      </c>
      <c r="Q8" s="214"/>
      <c r="R8" s="19"/>
      <c r="S8" s="139"/>
      <c r="T8" s="129"/>
      <c r="U8" s="53"/>
      <c r="V8" s="60"/>
      <c r="W8" s="137"/>
    </row>
    <row r="9" spans="1:24" ht="14.25" customHeight="1">
      <c r="A9" s="143" t="str">
        <f t="shared" ca="1" si="0"/>
        <v/>
      </c>
      <c r="B9" s="142" t="str">
        <f>IF(U13&lt;&gt;"",U13,"")</f>
        <v>Portugal</v>
      </c>
      <c r="C9" s="148"/>
      <c r="D9" s="16" t="s">
        <v>13</v>
      </c>
      <c r="E9" s="148"/>
      <c r="F9" s="144" t="str">
        <f>IF(U9&lt;&gt;"",U9,"")</f>
        <v>RDP de Corea</v>
      </c>
      <c r="G9" s="102" t="s">
        <v>113</v>
      </c>
      <c r="H9" s="215">
        <v>40350</v>
      </c>
      <c r="I9" s="215"/>
      <c r="J9" s="216">
        <v>0.5625</v>
      </c>
      <c r="K9" s="216"/>
      <c r="L9" s="219">
        <f>IF(M3="-",(TEXT(H9,"dd/mm")&amp;" "&amp;TEXT(J9,"hh:mm"))-N3,(TEXT(H9,"dd/mm")&amp;" "&amp;TEXT(J9,"hh:mm"))+N3)</f>
        <v>40350.270833333336</v>
      </c>
      <c r="M9" s="219"/>
      <c r="N9" s="219"/>
      <c r="O9" s="219"/>
      <c r="P9" s="214" t="str">
        <f t="shared" ca="1" si="1"/>
        <v/>
      </c>
      <c r="Q9" s="214"/>
      <c r="S9" s="14"/>
      <c r="T9" s="128"/>
      <c r="U9" s="218" t="s">
        <v>141</v>
      </c>
      <c r="V9" s="218"/>
      <c r="W9" s="128"/>
    </row>
    <row r="10" spans="1:24" ht="14.25" customHeight="1">
      <c r="A10" s="143" t="str">
        <f t="shared" ca="1" si="0"/>
        <v/>
      </c>
      <c r="B10" s="142" t="str">
        <f>IF(U13&lt;&gt;"",U13,"")</f>
        <v>Portugal</v>
      </c>
      <c r="C10" s="148"/>
      <c r="D10" s="16" t="s">
        <v>13</v>
      </c>
      <c r="E10" s="148"/>
      <c r="F10" s="144" t="str">
        <f>IF(U7&lt;&gt;"",U7,"")</f>
        <v>Brasil</v>
      </c>
      <c r="G10" s="132" t="s">
        <v>110</v>
      </c>
      <c r="H10" s="215">
        <v>40354</v>
      </c>
      <c r="I10" s="215"/>
      <c r="J10" s="216">
        <v>0.66666666666666663</v>
      </c>
      <c r="K10" s="216"/>
      <c r="L10" s="219">
        <f>IF(M3="-",(TEXT(H10,"dd/mm")&amp;" "&amp;TEXT(J10,"hh:mm"))-N3,(TEXT(H10,"dd/mm")&amp;" "&amp;TEXT(J10,"hh:mm"))+N3)</f>
        <v>40354.375</v>
      </c>
      <c r="M10" s="219"/>
      <c r="N10" s="219"/>
      <c r="O10" s="219"/>
      <c r="P10" s="214" t="str">
        <f t="shared" ca="1" si="1"/>
        <v/>
      </c>
      <c r="Q10" s="214"/>
      <c r="S10" s="14"/>
      <c r="T10" s="129"/>
      <c r="U10" s="53"/>
      <c r="V10" s="60"/>
      <c r="W10" s="137"/>
    </row>
    <row r="11" spans="1:24" ht="14.25" customHeight="1">
      <c r="A11" s="143" t="str">
        <f t="shared" ca="1" si="0"/>
        <v/>
      </c>
      <c r="B11" s="142" t="str">
        <f>IF(U9&lt;&gt;"",U9,"")</f>
        <v>RDP de Corea</v>
      </c>
      <c r="C11" s="148"/>
      <c r="D11" s="16" t="s">
        <v>13</v>
      </c>
      <c r="E11" s="148"/>
      <c r="F11" s="144" t="str">
        <f>IF(U11&lt;&gt;"",U11,"")</f>
        <v>Costa de Marfil</v>
      </c>
      <c r="G11" s="132" t="s">
        <v>118</v>
      </c>
      <c r="H11" s="215">
        <v>40354</v>
      </c>
      <c r="I11" s="215"/>
      <c r="J11" s="216">
        <v>0.66666666666666663</v>
      </c>
      <c r="K11" s="216"/>
      <c r="L11" s="219">
        <f>IF(M3="-",(TEXT(H11,"dd/mm")&amp;" "&amp;TEXT(J11,"hh:mm"))-N3,(TEXT(H11,"dd/mm")&amp;" "&amp;TEXT(J11,"hh:mm"))+N3)</f>
        <v>40354.375</v>
      </c>
      <c r="M11" s="219"/>
      <c r="N11" s="219"/>
      <c r="O11" s="219"/>
      <c r="P11" s="214" t="str">
        <f t="shared" ca="1" si="1"/>
        <v/>
      </c>
      <c r="Q11" s="214"/>
      <c r="S11" s="14"/>
      <c r="T11" s="128"/>
      <c r="U11" s="218" t="s">
        <v>140</v>
      </c>
      <c r="V11" s="218"/>
      <c r="W11" s="128"/>
    </row>
    <row r="12" spans="1:24" ht="14.25" customHeight="1">
      <c r="A12" s="14"/>
      <c r="B12" s="20"/>
      <c r="C12" s="21"/>
      <c r="D12" s="22"/>
      <c r="E12" s="21"/>
      <c r="F12" s="14"/>
      <c r="G12" s="23"/>
      <c r="H12" s="22"/>
      <c r="I12" s="24"/>
      <c r="J12" s="12"/>
      <c r="K12" s="25"/>
      <c r="L12" s="157"/>
      <c r="M12" s="157"/>
      <c r="N12" s="157"/>
      <c r="O12" s="157"/>
      <c r="P12" s="26"/>
      <c r="Q12" s="26"/>
      <c r="S12" s="14"/>
      <c r="T12" s="129"/>
      <c r="U12" s="53"/>
      <c r="V12" s="60"/>
      <c r="W12" s="137"/>
    </row>
    <row r="13" spans="1:24" ht="14.25" customHeight="1">
      <c r="B13" s="20"/>
      <c r="C13" s="21"/>
      <c r="D13" s="22"/>
      <c r="E13" s="21"/>
      <c r="F13" s="14"/>
      <c r="G13" s="23"/>
      <c r="H13" s="22"/>
      <c r="I13" s="22"/>
      <c r="J13" s="12"/>
      <c r="K13" s="27"/>
      <c r="L13" s="12"/>
      <c r="M13" s="12"/>
      <c r="N13" s="12"/>
      <c r="O13" s="12"/>
      <c r="P13" s="26"/>
      <c r="Q13" s="26"/>
      <c r="S13" s="14"/>
      <c r="T13" s="128"/>
      <c r="U13" s="218" t="s">
        <v>60</v>
      </c>
      <c r="V13" s="218"/>
      <c r="W13" s="128"/>
    </row>
    <row r="14" spans="1:24" ht="13.5" customHeight="1">
      <c r="B14" s="20"/>
      <c r="C14" s="21"/>
      <c r="D14" s="22"/>
      <c r="E14" s="21"/>
      <c r="F14" s="14"/>
      <c r="G14" s="23"/>
      <c r="H14" s="22"/>
      <c r="I14" s="22"/>
      <c r="J14" s="12"/>
      <c r="K14" s="27"/>
      <c r="L14" s="12"/>
      <c r="M14" s="12"/>
      <c r="N14" s="12"/>
      <c r="O14" s="12"/>
      <c r="P14" s="26"/>
      <c r="Q14" s="26"/>
      <c r="S14" s="14"/>
      <c r="U14" s="111"/>
      <c r="V14" s="113"/>
      <c r="W14" s="14"/>
    </row>
    <row r="15" spans="1:24">
      <c r="G15" s="220" t="s">
        <v>29</v>
      </c>
      <c r="H15" s="220"/>
      <c r="I15" s="220"/>
      <c r="J15" s="220"/>
      <c r="K15" s="220"/>
      <c r="L15" s="220"/>
      <c r="M15" s="220"/>
      <c r="N15" s="220"/>
      <c r="O15" s="220"/>
      <c r="P15" s="158"/>
      <c r="Q15" s="158"/>
      <c r="R15" s="158"/>
      <c r="S15" s="158"/>
      <c r="V15" s="11"/>
    </row>
    <row r="16" spans="1:24">
      <c r="G16" s="43"/>
      <c r="H16" s="44" t="s">
        <v>30</v>
      </c>
      <c r="I16" s="44" t="s">
        <v>31</v>
      </c>
      <c r="J16" s="44" t="s">
        <v>32</v>
      </c>
      <c r="K16" s="44" t="s">
        <v>33</v>
      </c>
      <c r="L16" s="44" t="s">
        <v>34</v>
      </c>
      <c r="M16" s="44" t="s">
        <v>35</v>
      </c>
      <c r="N16" s="44" t="s">
        <v>36</v>
      </c>
      <c r="O16" s="44" t="s">
        <v>37</v>
      </c>
      <c r="V16" s="11"/>
    </row>
    <row r="17" spans="1:24">
      <c r="F17" s="48" t="s">
        <v>43</v>
      </c>
      <c r="G17" s="147" t="str">
        <f>calculoG!F52</f>
        <v>Brasil</v>
      </c>
      <c r="H17" s="17">
        <f>calculoG!G52</f>
        <v>0</v>
      </c>
      <c r="I17" s="17">
        <f>calculoG!H52</f>
        <v>0</v>
      </c>
      <c r="J17" s="17">
        <f>calculoG!I52</f>
        <v>0</v>
      </c>
      <c r="K17" s="17">
        <f>calculoG!J52</f>
        <v>0</v>
      </c>
      <c r="L17" s="17">
        <f>calculoG!K52</f>
        <v>0</v>
      </c>
      <c r="M17" s="17">
        <f>calculoG!L52</f>
        <v>0</v>
      </c>
      <c r="N17" s="17">
        <f>L17-M17</f>
        <v>0</v>
      </c>
      <c r="O17" s="17">
        <f>calculoG!M52</f>
        <v>0</v>
      </c>
      <c r="T17" s="30"/>
      <c r="U17" s="28"/>
      <c r="V17" s="29"/>
      <c r="W17" s="28"/>
    </row>
    <row r="18" spans="1:24">
      <c r="F18" s="48" t="s">
        <v>43</v>
      </c>
      <c r="G18" s="147" t="str">
        <f>calculoG!F53</f>
        <v>RDP de Corea</v>
      </c>
      <c r="H18" s="17">
        <f>calculoG!G53</f>
        <v>0</v>
      </c>
      <c r="I18" s="17">
        <f>calculoG!H53</f>
        <v>0</v>
      </c>
      <c r="J18" s="17">
        <f>calculoG!I53</f>
        <v>0</v>
      </c>
      <c r="K18" s="17">
        <f>calculoG!J53</f>
        <v>0</v>
      </c>
      <c r="L18" s="17">
        <f>calculoG!K53</f>
        <v>0</v>
      </c>
      <c r="M18" s="17">
        <f>calculoG!L53</f>
        <v>0</v>
      </c>
      <c r="N18" s="17">
        <f>L18-M18</f>
        <v>0</v>
      </c>
      <c r="O18" s="17">
        <f>calculoG!M53</f>
        <v>0</v>
      </c>
      <c r="T18" s="30"/>
      <c r="U18" s="28"/>
      <c r="V18" s="29"/>
      <c r="W18" s="28"/>
    </row>
    <row r="19" spans="1:24">
      <c r="F19" s="28"/>
      <c r="G19" s="45" t="str">
        <f>calculoG!F54</f>
        <v>Costa de Marfil</v>
      </c>
      <c r="H19" s="17">
        <f>calculoG!G54</f>
        <v>0</v>
      </c>
      <c r="I19" s="17">
        <f>calculoG!H54</f>
        <v>0</v>
      </c>
      <c r="J19" s="17">
        <f>calculoG!I54</f>
        <v>0</v>
      </c>
      <c r="K19" s="17">
        <f>calculoG!J54</f>
        <v>0</v>
      </c>
      <c r="L19" s="17">
        <f>calculoG!K54</f>
        <v>0</v>
      </c>
      <c r="M19" s="17">
        <f>calculoG!L54</f>
        <v>0</v>
      </c>
      <c r="N19" s="17">
        <f>L19-M19</f>
        <v>0</v>
      </c>
      <c r="O19" s="17">
        <f>calculoG!M54</f>
        <v>0</v>
      </c>
      <c r="T19" s="31"/>
      <c r="U19" s="28"/>
      <c r="V19" s="29"/>
      <c r="W19" s="28"/>
    </row>
    <row r="20" spans="1:24">
      <c r="F20" s="28"/>
      <c r="G20" s="45" t="str">
        <f>calculoG!F55</f>
        <v>Portugal</v>
      </c>
      <c r="H20" s="17">
        <f>calculoG!G55</f>
        <v>0</v>
      </c>
      <c r="I20" s="17">
        <f>calculoG!H55</f>
        <v>0</v>
      </c>
      <c r="J20" s="17">
        <f>calculoG!I55</f>
        <v>0</v>
      </c>
      <c r="K20" s="17">
        <f>calculoG!J55</f>
        <v>0</v>
      </c>
      <c r="L20" s="17">
        <f>calculoG!K55</f>
        <v>0</v>
      </c>
      <c r="M20" s="17">
        <f>calculoG!L55</f>
        <v>0</v>
      </c>
      <c r="N20" s="17">
        <f>L20-M20</f>
        <v>0</v>
      </c>
      <c r="O20" s="17">
        <f>calculoG!M55</f>
        <v>0</v>
      </c>
      <c r="T20" s="31"/>
      <c r="U20" s="31"/>
      <c r="V20" s="32"/>
      <c r="W20" s="31"/>
    </row>
    <row r="21" spans="1:24">
      <c r="R21" s="33"/>
      <c r="S21" s="33"/>
      <c r="T21" s="33"/>
      <c r="U21" s="33"/>
      <c r="V21" s="34"/>
      <c r="W21" s="33"/>
    </row>
    <row r="22" spans="1:24" ht="11.25" customHeight="1">
      <c r="R22" s="33"/>
      <c r="S22" s="33"/>
      <c r="T22" s="33"/>
      <c r="U22" s="33"/>
      <c r="V22" s="34"/>
      <c r="W22" s="33"/>
    </row>
    <row r="23" spans="1:24" ht="9" customHeight="1">
      <c r="R23" s="33"/>
      <c r="S23" s="33"/>
      <c r="T23" s="33"/>
      <c r="V23" s="35"/>
      <c r="W23" s="33"/>
    </row>
    <row r="24" spans="1:24" ht="13.5">
      <c r="B24" s="42"/>
      <c r="C24" s="49"/>
      <c r="R24" s="46"/>
      <c r="S24" s="46"/>
      <c r="T24" s="36" t="s">
        <v>38</v>
      </c>
      <c r="U24" s="37">
        <f ca="1">TODAY()</f>
        <v>40327</v>
      </c>
      <c r="V24" s="38">
        <f ca="1">NOW()</f>
        <v>40327.64036701389</v>
      </c>
      <c r="W24" s="39"/>
    </row>
    <row r="25" spans="1:24" hidden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6"/>
      <c r="S25" s="6"/>
      <c r="T25" s="6"/>
      <c r="U25" s="8">
        <f ca="1">HOUR(V24)</f>
        <v>15</v>
      </c>
      <c r="V25" s="8">
        <f ca="1">MINUTE(V24)</f>
        <v>22</v>
      </c>
      <c r="W25" s="7"/>
      <c r="X25" s="5"/>
    </row>
    <row r="26" spans="1:24" hidden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  <c r="S26" s="6"/>
      <c r="T26" s="5"/>
      <c r="U26" s="8"/>
      <c r="V26" s="9">
        <f ca="1">TIME(U25,V25,0)</f>
        <v>0.64027777777777783</v>
      </c>
      <c r="W26" s="7"/>
      <c r="X26" s="5"/>
    </row>
    <row r="27" spans="1:24">
      <c r="R27" s="33"/>
      <c r="S27" s="33"/>
      <c r="T27" s="33"/>
      <c r="U27" s="39"/>
      <c r="V27" s="39"/>
      <c r="W27" s="39"/>
    </row>
    <row r="28" spans="1:24">
      <c r="R28" s="33"/>
      <c r="S28" s="33"/>
      <c r="T28" s="33"/>
      <c r="U28" s="217" t="s">
        <v>78</v>
      </c>
      <c r="V28" s="217"/>
      <c r="W28" s="39"/>
    </row>
    <row r="29" spans="1:24">
      <c r="R29" s="33"/>
      <c r="S29" s="33"/>
      <c r="T29" s="33"/>
      <c r="U29" s="39"/>
      <c r="V29" s="39"/>
      <c r="W29" s="39"/>
    </row>
  </sheetData>
  <sheetProtection sheet="1" objects="1" scenarios="1"/>
  <dataConsolidate/>
  <mergeCells count="39">
    <mergeCell ref="A1:W2"/>
    <mergeCell ref="U7:V7"/>
    <mergeCell ref="U9:V9"/>
    <mergeCell ref="U11:V11"/>
    <mergeCell ref="H5:I5"/>
    <mergeCell ref="J5:K5"/>
    <mergeCell ref="T4:W5"/>
    <mergeCell ref="H7:I7"/>
    <mergeCell ref="H8:I8"/>
    <mergeCell ref="P7:Q7"/>
    <mergeCell ref="U28:V28"/>
    <mergeCell ref="B4:Q4"/>
    <mergeCell ref="H6:I6"/>
    <mergeCell ref="J6:K6"/>
    <mergeCell ref="P5:Q5"/>
    <mergeCell ref="P6:Q6"/>
    <mergeCell ref="P8:Q8"/>
    <mergeCell ref="J7:K7"/>
    <mergeCell ref="J8:K8"/>
    <mergeCell ref="J9:K9"/>
    <mergeCell ref="U13:V13"/>
    <mergeCell ref="P9:Q9"/>
    <mergeCell ref="P10:Q10"/>
    <mergeCell ref="P11:Q11"/>
    <mergeCell ref="H9:I9"/>
    <mergeCell ref="H10:I10"/>
    <mergeCell ref="G15:O15"/>
    <mergeCell ref="I3:L3"/>
    <mergeCell ref="N3:O3"/>
    <mergeCell ref="L5:O5"/>
    <mergeCell ref="L6:O6"/>
    <mergeCell ref="L7:O7"/>
    <mergeCell ref="L8:O8"/>
    <mergeCell ref="L9:O9"/>
    <mergeCell ref="L10:O10"/>
    <mergeCell ref="L11:O11"/>
    <mergeCell ref="H11:I11"/>
    <mergeCell ref="J11:K11"/>
    <mergeCell ref="J10:K10"/>
  </mergeCells>
  <phoneticPr fontId="31" type="noConversion"/>
  <conditionalFormatting sqref="F17:F18">
    <cfRule type="expression" dxfId="131" priority="19" stopIfTrue="1">
      <formula>IF(AND($H$17=3,$H$18=3,$H$19=3,$H$20=3),1,0)</formula>
    </cfRule>
  </conditionalFormatting>
  <conditionalFormatting sqref="G17:O18">
    <cfRule type="expression" dxfId="130" priority="20" stopIfTrue="1">
      <formula>IF(AND($H$17=3,$H$18=3,$H$19=3,$H$20=3),1,0)</formula>
    </cfRule>
  </conditionalFormatting>
  <conditionalFormatting sqref="B7:G7 J7:Q7 J8:O8 J10:O11">
    <cfRule type="expression" dxfId="129" priority="21" stopIfTrue="1">
      <formula>IF(OR($P$7="en juego",$P$7="hoy!"),1,0)</formula>
    </cfRule>
  </conditionalFormatting>
  <conditionalFormatting sqref="B6:Q6 H7:I7 C7:C11 E7:E11 J8:O8">
    <cfRule type="expression" dxfId="128" priority="22" stopIfTrue="1">
      <formula>IF(OR($P$6="en juego",$P$6="hoy!"),1,0)</formula>
    </cfRule>
  </conditionalFormatting>
  <conditionalFormatting sqref="B8:I8 P8:Q8 H9:I9">
    <cfRule type="expression" dxfId="127" priority="23" stopIfTrue="1">
      <formula>IF(OR($P$8="en juego",$P$8="hoy!"),1,0)</formula>
    </cfRule>
  </conditionalFormatting>
  <conditionalFormatting sqref="B9:Q9">
    <cfRule type="expression" dxfId="126" priority="24" stopIfTrue="1">
      <formula>IF(OR($P$9="en juego",$P$9="hoy!"),1,0)</formula>
    </cfRule>
  </conditionalFormatting>
  <conditionalFormatting sqref="B10:Q10 H11:O11">
    <cfRule type="expression" dxfId="125" priority="25" stopIfTrue="1">
      <formula>IF(OR($P$10="en juego",$P$10="hoy!"),1,0)</formula>
    </cfRule>
  </conditionalFormatting>
  <conditionalFormatting sqref="B11:G11 P11:Q11">
    <cfRule type="expression" dxfId="124" priority="26" stopIfTrue="1">
      <formula>IF(OR($P$11="en juego",$P$11="hoy!"),1,0)</formula>
    </cfRule>
  </conditionalFormatting>
  <conditionalFormatting sqref="N3:O3">
    <cfRule type="expression" dxfId="123" priority="15" stopIfTrue="1">
      <formula>IF(OR($P$6="en juego",$P$6="hoy!"),1,0)</formula>
    </cfRule>
  </conditionalFormatting>
  <conditionalFormatting sqref="L7:O9">
    <cfRule type="expression" dxfId="122" priority="14" stopIfTrue="1">
      <formula>IF(OR($P$7="en juego",$P$7="hoy!"),1,0)</formula>
    </cfRule>
  </conditionalFormatting>
  <conditionalFormatting sqref="L6:O6 L10:O11">
    <cfRule type="expression" dxfId="121" priority="13" stopIfTrue="1">
      <formula>IF(OR($P$6="en juego",$P$6="hoy!"),1,0)</formula>
    </cfRule>
  </conditionalFormatting>
  <conditionalFormatting sqref="L9:O9">
    <cfRule type="expression" dxfId="120" priority="12" stopIfTrue="1">
      <formula>IF(OR($P$9="en juego",$P$9="hoy!"),1,0)</formula>
    </cfRule>
  </conditionalFormatting>
  <conditionalFormatting sqref="L7:O8">
    <cfRule type="expression" dxfId="119" priority="11" stopIfTrue="1">
      <formula>IF(OR($P$7="en juego",$P$7="hoy!"),1,0)</formula>
    </cfRule>
  </conditionalFormatting>
  <conditionalFormatting sqref="L6:O6">
    <cfRule type="expression" dxfId="118" priority="10" stopIfTrue="1">
      <formula>IF(OR($P$6="en juego",$P$6="hoy!"),1,0)</formula>
    </cfRule>
  </conditionalFormatting>
  <conditionalFormatting sqref="L8:O8">
    <cfRule type="expression" dxfId="117" priority="9" stopIfTrue="1">
      <formula>IF(OR($P$8="en juego",$P$8="hoy!"),1,0)</formula>
    </cfRule>
  </conditionalFormatting>
  <conditionalFormatting sqref="L9:O11">
    <cfRule type="expression" dxfId="116" priority="8" stopIfTrue="1">
      <formula>IF(OR($P$9="en juego",$P$9="hoy!"),1,0)</formula>
    </cfRule>
  </conditionalFormatting>
  <conditionalFormatting sqref="L10:O11">
    <cfRule type="expression" dxfId="115" priority="7" stopIfTrue="1">
      <formula>IF(OR($P$10="en juego",$P$10="hoy!"),1,0)</formula>
    </cfRule>
  </conditionalFormatting>
  <conditionalFormatting sqref="L7:O11">
    <cfRule type="expression" dxfId="114" priority="6" stopIfTrue="1">
      <formula>IF(OR($P$7="en juego",$P$7="hoy!"),1,0)</formula>
    </cfRule>
  </conditionalFormatting>
  <conditionalFormatting sqref="L9:O9 L6:O6 O7:O8 O10:O11">
    <cfRule type="expression" dxfId="113" priority="5" stopIfTrue="1">
      <formula>IF(OR($P$6="en juego",$P$6="hoy!"),1,0)</formula>
    </cfRule>
  </conditionalFormatting>
  <conditionalFormatting sqref="L8:O8 L10:O11 M9 O9">
    <cfRule type="expression" dxfId="112" priority="4" stopIfTrue="1">
      <formula>IF(OR($P$8="en juego",$P$8="hoy!"),1,0)</formula>
    </cfRule>
  </conditionalFormatting>
  <conditionalFormatting sqref="L9:O9 M10:M11 O10:O11">
    <cfRule type="expression" dxfId="111" priority="3" stopIfTrue="1">
      <formula>IF(OR($P$9="en juego",$P$9="hoy!"),1,0)</formula>
    </cfRule>
  </conditionalFormatting>
  <conditionalFormatting sqref="L10:O11">
    <cfRule type="expression" dxfId="110" priority="2" stopIfTrue="1">
      <formula>IF(OR($P$10="en juego",$P$10="hoy!"),1,0)</formula>
    </cfRule>
  </conditionalFormatting>
  <conditionalFormatting sqref="L11:O11">
    <cfRule type="expression" dxfId="109" priority="1" stopIfTrue="1">
      <formula>IF(OR($P$11="en juego",$P$11="hoy!"),1,0)</formula>
    </cfRule>
  </conditionalFormatting>
  <dataValidations count="3">
    <dataValidation type="whole" allowBlank="1" showErrorMessage="1" errorTitle="Dato no válido" error="Ingrese sólo un número entero_x000a_entre 0 y 99." sqref="C6:C11 E6:E11">
      <formula1>0</formula1>
      <formula2>99</formula2>
    </dataValidation>
    <dataValidation type="list" allowBlank="1" showInputMessage="1" showErrorMessage="1" sqref="M3">
      <formula1>Diferencia</formula1>
    </dataValidation>
    <dataValidation type="list" allowBlank="1" showInputMessage="1" showErrorMessage="1" sqref="N3:O3">
      <formula1>Hora</formula1>
    </dataValidation>
  </dataValidations>
  <hyperlinks>
    <hyperlink ref="U28:V28" location="Menu!A1" display="Menu Principal"/>
  </hyperlinks>
  <pageMargins left="0.75" right="0.75" top="1" bottom="1" header="0" footer="0"/>
  <pageSetup paperSize="9" scale="89" orientation="portrait" horizontalDpi="300" verticalDpi="300"/>
  <headerFooter alignWithMargins="0"/>
  <ignoredErrors>
    <ignoredError sqref="F10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</vt:i4>
      </vt:variant>
    </vt:vector>
  </HeadingPairs>
  <TitlesOfParts>
    <vt:vector size="25" baseType="lpstr">
      <vt:lpstr>Menu</vt:lpstr>
      <vt:lpstr>Estadios</vt:lpstr>
      <vt:lpstr>- A -</vt:lpstr>
      <vt:lpstr>- B -</vt:lpstr>
      <vt:lpstr>- C -</vt:lpstr>
      <vt:lpstr>- D -</vt:lpstr>
      <vt:lpstr>- E -</vt:lpstr>
      <vt:lpstr>- F -</vt:lpstr>
      <vt:lpstr>- G -</vt:lpstr>
      <vt:lpstr>- H -</vt:lpstr>
      <vt:lpstr>Octavos de Final</vt:lpstr>
      <vt:lpstr>Cuartos de Final</vt:lpstr>
      <vt:lpstr>Semifinal</vt:lpstr>
      <vt:lpstr>3er puesto y FINAL</vt:lpstr>
      <vt:lpstr>Fixture</vt:lpstr>
      <vt:lpstr>calculoA</vt:lpstr>
      <vt:lpstr>calculoB</vt:lpstr>
      <vt:lpstr>calculoC</vt:lpstr>
      <vt:lpstr>calculoD</vt:lpstr>
      <vt:lpstr>calculoE</vt:lpstr>
      <vt:lpstr>calculoF</vt:lpstr>
      <vt:lpstr>calculoG</vt:lpstr>
      <vt:lpstr>calculoH</vt:lpstr>
      <vt:lpstr>Diferencia</vt:lpstr>
      <vt:lpstr>Hora</vt:lpstr>
    </vt:vector>
  </TitlesOfParts>
  <Manager>El_Happy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Calendario Mundial Sudáfrica 2010</dc:title>
  <dc:creator>El_Happy</dc:creator>
  <cp:lastModifiedBy>El_Happy</cp:lastModifiedBy>
  <cp:lastPrinted>2005-12-13T14:05:33Z</cp:lastPrinted>
  <dcterms:created xsi:type="dcterms:W3CDTF">2001-10-15T19:26:14Z</dcterms:created>
  <dcterms:modified xsi:type="dcterms:W3CDTF">2010-05-29T20:22:44Z</dcterms:modified>
</cp:coreProperties>
</file>